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02\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9" i="12" l="1"/>
  <c r="CR9" i="12"/>
  <c r="CM9" i="12"/>
  <c r="CH9" i="12"/>
  <c r="CW102" i="12" l="1"/>
  <c r="CW8" i="12"/>
  <c r="H62" i="8" l="1"/>
  <c r="G62" i="8"/>
  <c r="F62" i="8"/>
  <c r="H61" i="8"/>
  <c r="G61" i="8"/>
  <c r="F61" i="8"/>
  <c r="H60" i="8"/>
  <c r="G60" i="8"/>
  <c r="F60" i="8"/>
  <c r="H59" i="8"/>
  <c r="G59" i="8"/>
  <c r="F59" i="8"/>
  <c r="H58" i="8"/>
  <c r="G58" i="8"/>
  <c r="F58" i="8"/>
  <c r="AU88" i="12" l="1"/>
  <c r="AU69" i="12"/>
  <c r="AU68" i="12"/>
  <c r="AP88" i="12"/>
  <c r="AP69" i="12"/>
  <c r="AP68" i="12"/>
  <c r="AF88" i="12" l="1"/>
  <c r="AF70" i="12"/>
  <c r="AF69" i="12"/>
  <c r="AF68" i="12"/>
  <c r="AA70" i="12"/>
  <c r="AA69" i="12"/>
  <c r="AA68" i="12"/>
  <c r="V70" i="12"/>
  <c r="V69" i="12"/>
  <c r="V68" i="12"/>
  <c r="Q70" i="12"/>
  <c r="Q69" i="12"/>
  <c r="Q68" i="12"/>
  <c r="AU63" i="12" l="1"/>
  <c r="AU35" i="12"/>
  <c r="AU34" i="12"/>
  <c r="AU33" i="12"/>
  <c r="AU32" i="12"/>
  <c r="AP63" i="12"/>
  <c r="AP35" i="12"/>
  <c r="AP34" i="12"/>
  <c r="AP33" i="12"/>
  <c r="AP32" i="12"/>
  <c r="AK35" i="12"/>
  <c r="AK34" i="12"/>
  <c r="AK33" i="12"/>
  <c r="AK32" i="12"/>
  <c r="AK31" i="12"/>
  <c r="AK30" i="12"/>
  <c r="AA35" i="12"/>
  <c r="AA34" i="12"/>
  <c r="AA33" i="12"/>
  <c r="AA32" i="12"/>
  <c r="V35" i="12"/>
  <c r="V34" i="12"/>
  <c r="V33" i="12"/>
  <c r="V32" i="12"/>
  <c r="Q35" i="12"/>
  <c r="Q34" i="12"/>
  <c r="Q33" i="12"/>
  <c r="Q32" i="12"/>
  <c r="AU31" i="12"/>
  <c r="AP31" i="12"/>
  <c r="AA31" i="12"/>
  <c r="V31" i="12"/>
  <c r="Q31" i="12"/>
  <c r="AA30" i="12"/>
  <c r="V30" i="12"/>
  <c r="Q30" i="12"/>
  <c r="AK29" i="12"/>
  <c r="AA29" i="12"/>
  <c r="V29" i="12"/>
  <c r="Q29" i="12"/>
  <c r="AK28" i="12"/>
  <c r="AA28" i="12"/>
  <c r="V28" i="12"/>
  <c r="Q28" i="12"/>
  <c r="AP23" i="12"/>
  <c r="AA23" i="12"/>
  <c r="V23" i="12"/>
  <c r="Q23" i="12"/>
  <c r="AP7" i="12"/>
  <c r="AK7" i="12"/>
  <c r="AA7" i="12"/>
  <c r="CR102" i="12"/>
  <c r="CR8" i="12"/>
  <c r="CR7" i="12"/>
  <c r="CM7" i="12"/>
  <c r="CM8" i="12"/>
  <c r="CH8" i="12"/>
  <c r="CH7" i="12"/>
  <c r="V7" i="12"/>
  <c r="Q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<sst xmlns="http://schemas.openxmlformats.org/spreadsheetml/2006/main" count="1152" uniqueCount="602">
  <si>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</si>
  <si>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</si>
  <si>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</si>
  <si>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</si>
  <si>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</si>
  <si>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</si>
  <si>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</si>
  <si>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</si>
  <si>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</si>
  <si>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</si>
  <si>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</si>
  <si>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</si>
  <si>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</si>
  <si>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</si>
  <si>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</si>
  <si>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</si>
  <si>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</si>
  <si>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</si>
  <si>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</si>
  <si>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</si>
  <si>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</si>
  <si>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</si>
  <si>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</si>
  <si>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</si>
  <si>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</si>
  <si>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</si>
  <si>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</si>
  <si>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</si>
  <si>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</si>
  <si>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</si>
  <si>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</si>
  <si>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</si>
  <si>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</si>
  <si>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</si>
  <si>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</si>
  <si>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</si>
  <si>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</si>
  <si>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</si>
  <si>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</si>
  <si>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</si>
  <si>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</si>
  <si>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</si>
  <si>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</si>
  <si>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</si>
  <si>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</si>
  <si>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</si>
  <si>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</si>
  <si>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</si>
  <si>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</si>
  <si>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</si>
  <si>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</si>
  <si>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</si>
  <si>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</si>
  <si>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</si>
  <si>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</si>
  <si>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</si>
  <si>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</si>
  <si>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</si>
  <si>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</si>
  <si>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</si>
  <si>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</si>
  <si>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</si>
  <si>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</si>
  <si>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</si>
  <si>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</si>
  <si>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</si>
  <si>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</si>
  <si>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</si>
  <si>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</si>
  <si>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</si>
  <si>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</si>
  <si>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</si>
  <si>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</si>
  <si>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</si>
  <si>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</si>
  <si>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</si>
  <si>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</si>
  <si>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</si>
  <si>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</si>
  <si>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</si>
  <si>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</si>
  <si>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</si>
  <si>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</si>
  <si>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</si>
  <si>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</si>
  <si>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</si>
  <si>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</si>
  <si>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</si>
  <si>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</si>
  <si>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</si>
  <si>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</si>
  <si>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</si>
  <si>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</si>
  <si>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</si>
  <si>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</si>
  <si>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</si>
  <si>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</si>
  <si>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</si>
  <si>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</si>
  <si>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</si>
  <si>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</si>
  <si>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</si>
  <si>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</si>
  <si>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</si>
  <si>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</si>
  <si>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</si>
  <si>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</si>
  <si>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</si>
  <si>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</si>
  <si>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</si>
  <si>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</si>
  <si>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</si>
  <si>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</si>
  <si>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</si>
  <si>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</si>
  <si>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</si>
  <si>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</si>
  <si>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</si>
  <si>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</si>
  <si>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</si>
  <si>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</si>
  <si>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</si>
  <si>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</si>
  <si>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</si>
  <si>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</si>
  <si>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</si>
  <si>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</si>
  <si>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</si>
  <si>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</si>
  <si>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</si>
  <si>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</si>
  <si>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</si>
  <si>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</si>
  <si>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</si>
  <si>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</si>
  <si>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</si>
  <si>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</si>
  <si>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</si>
  <si>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</si>
  <si>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</si>
  <si>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</si>
  <si>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</si>
  <si>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</si>
  <si>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</si>
  <si>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</si>
  <si>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</si>
  <si>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</si>
  <si>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</si>
  <si>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</si>
  <si>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</si>
  <si>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</si>
  <si>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</si>
  <si>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</si>
  <si>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</si>
  <si>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</si>
  <si>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</si>
  <si>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</si>
  <si>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</si>
  <si>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</si>
  <si>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</si>
  <si>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</si>
  <si>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</si>
  <si>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</si>
  <si>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</si>
  <si>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</si>
  <si>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</si>
  <si>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</si>
  <si>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</si>
  <si>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</si>
  <si>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</si>
  <si>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</si>
  <si>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</si>
  <si>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</si>
  <si>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</si>
  <si>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</si>
  <si>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</si>
  <si>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</si>
  <si>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</si>
  <si>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</si>
  <si>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</si>
  <si>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</si>
  <si>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</si>
  <si>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</si>
  <si>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</si>
  <si>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</si>
  <si>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</si>
  <si>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</si>
  <si>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</si>
  <si>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</si>
  <si>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</si>
  <si>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</si>
  <si>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</si>
  <si>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</si>
  <si>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</si>
  <si>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</si>
  <si>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</si>
  <si>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</si>
  <si>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</si>
  <si>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</si>
  <si>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</si>
  <si>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</si>
  <si>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</si>
  <si>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</si>
  <si>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</si>
  <si>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</si>
  <si>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</si>
  <si>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</si>
  <si>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</si>
  <si>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</si>
  <si>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</si>
  <si>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</si>
  <si>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</si>
  <si>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</si>
  <si>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北海道乙部町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</si>
  <si>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</si>
  <si>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</si>
  <si>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</si>
  <si>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</si>
  <si>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</si>
  <si>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</si>
  <si>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</si>
  <si>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</si>
  <si>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</si>
  <si>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</si>
  <si>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</si>
  <si>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</si>
  <si>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</si>
  <si>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</si>
  <si>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</si>
  <si>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</si>
  <si>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</si>
  <si>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</si>
  <si>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</si>
  <si>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</si>
  <si>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</si>
  <si>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</si>
  <si>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</si>
  <si>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</si>
  <si>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</si>
  <si>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</si>
  <si>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</si>
  <si>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</si>
  <si>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</si>
  <si>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</si>
  <si>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</si>
  <si>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</si>
  <si>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</si>
  <si>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</si>
  <si>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</si>
  <si>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</si>
  <si>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</si>
  <si>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</si>
  <si>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</si>
  <si>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</si>
  <si>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</si>
  <si>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</si>
  <si>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</si>
  <si>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</si>
  <si>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</si>
  <si>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</si>
  <si>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</si>
  <si>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</si>
  <si>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</si>
  <si>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</si>
  <si>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</si>
  <si>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</si>
  <si>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</si>
  <si>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</si>
  <si>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</si>
  <si>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</si>
  <si>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</si>
  <si>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</si>
  <si>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</si>
  <si>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</si>
  <si>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</si>
  <si>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</si>
  <si>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</si>
  <si>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</si>
  <si>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</si>
  <si>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</si>
  <si>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</si>
  <si>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</si>
  <si>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</si>
  <si>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</si>
  <si>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</si>
  <si>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</si>
  <si>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</si>
  <si>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</si>
  <si>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</si>
  <si>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</si>
  <si>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</si>
  <si>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</si>
  <si>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</si>
  <si>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</si>
  <si>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</si>
  <si>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</si>
  <si>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</si>
  <si>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</si>
  <si>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</si>
  <si>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</si>
  <si>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</si>
  <si>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</si>
  <si>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</si>
  <si>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</si>
  <si>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</si>
  <si>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</si>
  <si>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</si>
  <si>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</si>
  <si>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</si>
  <si>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</si>
  <si>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</si>
  <si>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</si>
  <si>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</si>
  <si>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</si>
  <si>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</si>
  <si>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</si>
  <si>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</si>
  <si>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</si>
  <si>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</si>
  <si>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</si>
  <si>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</si>
  <si>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</si>
  <si>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</si>
  <si>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</si>
  <si>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</si>
  <si>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</si>
  <si>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</si>
  <si>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</si>
  <si>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</si>
  <si>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</si>
  <si>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</si>
  <si>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</si>
  <si>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</si>
  <si>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</si>
  <si>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</si>
  <si>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</si>
  <si>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</si>
  <si>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</si>
  <si>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</si>
  <si>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</si>
  <si>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</si>
  <si>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</si>
  <si>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</si>
  <si>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</si>
  <si>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</si>
  <si>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</si>
  <si>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</si>
  <si>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</si>
  <si>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</si>
  <si>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</si>
  <si>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</si>
  <si>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</si>
  <si>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</si>
  <si>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</si>
  <si>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</si>
  <si>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</si>
  <si>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</si>
  <si>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</si>
  <si>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</si>
  <si>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</si>
  <si>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</si>
  <si>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</si>
  <si>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</si>
  <si>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</si>
  <si>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</si>
  <si>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</si>
  <si>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</si>
  <si>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</si>
  <si>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北海道乙部町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</si>
  <si>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</si>
  <si>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</si>
  <si>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</si>
  <si>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</si>
  <si>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</si>
  <si>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</si>
  <si>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</si>
  <si>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</si>
  <si>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</si>
  <si>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</si>
  <si>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</si>
  <si>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</si>
  <si>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</si>
  <si>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</si>
  <si>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</si>
  <si>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</si>
  <si>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</si>
  <si>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</si>
  <si>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</si>
  <si>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</si>
  <si>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</si>
  <si>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</si>
  <si>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</si>
  <si>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</si>
  <si>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</si>
  <si>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</si>
  <si>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</si>
  <si>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</si>
  <si>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</si>
  <si>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</si>
  <si>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</si>
  <si>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</si>
  <si>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</si>
  <si>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</si>
  <si>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</si>
  <si>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</si>
  <si>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</si>
  <si>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</si>
  <si>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</si>
  <si>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</si>
  <si>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</si>
  <si>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</si>
  <si>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</si>
  <si>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</si>
  <si>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</si>
  <si>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</si>
  <si>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</si>
  <si>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</si>
  <si>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</si>
  <si>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</si>
  <si>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</si>
  <si>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</si>
  <si>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</si>
  <si>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</si>
  <si>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</si>
  <si>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</si>
  <si>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</si>
  <si>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</si>
  <si>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</si>
  <si>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</si>
  <si>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</si>
  <si>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</si>
  <si>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</si>
  <si>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</si>
  <si>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</si>
  <si>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</si>
  <si>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</si>
  <si>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</si>
  <si>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</si>
  <si>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</si>
  <si>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</si>
  <si>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</si>
  <si>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</si>
  <si>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</si>
  <si>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</si>
  <si>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</si>
  <si>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</si>
  <si>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</si>
  <si>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</si>
  <si>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</si>
  <si>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</si>
  <si>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</si>
  <si>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</si>
  <si>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</si>
  <si>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</si>
  <si>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</si>
  <si>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</si>
  <si>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</si>
  <si>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</si>
  <si>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</si>
  <si>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</si>
  <si>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</si>
  <si>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</si>
  <si>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</si>
  <si>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</si>
  <si>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</si>
  <si>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</si>
  <si>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</si>
  <si>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</si>
  <si>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</si>
  <si>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</si>
  <si>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</si>
  <si>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</si>
  <si>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</si>
  <si>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</si>
  <si>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</si>
  <si>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</si>
  <si>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</si>
  <si>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</si>
  <si>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</si>
  <si>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</si>
  <si>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</si>
  <si>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</si>
  <si>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</si>
  <si>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</si>
  <si>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</si>
  <si>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</si>
  <si>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</si>
  <si>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</si>
  <si>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</si>
  <si>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</si>
  <si>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</si>
  <si>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</si>
  <si>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</si>
  <si>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</si>
  <si>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</si>
  <si>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</si>
  <si>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</si>
  <si>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</si>
  <si>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</si>
  <si>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</si>
  <si>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</si>
  <si>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</si>
  <si>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</si>
  <si>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</si>
  <si>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</si>
  <si>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</si>
  <si>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</si>
  <si>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</si>
  <si>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</si>
  <si>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</si>
  <si>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</si>
  <si>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</si>
  <si>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</si>
  <si>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</si>
  <si>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</si>
  <si>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</si>
  <si>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</si>
  <si>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</si>
  <si>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</si>
  <si>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</si>
  <si>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</si>
  <si>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</si>
  <si>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</si>
  <si>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</si>
  <si>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</si>
  <si>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</si>
  <si>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</si>
  <si>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</si>
  <si>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</si>
  <si>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</si>
  <si>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</si>
  <si>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</si>
  <si>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</si>
  <si>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</si>
  <si>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</si>
  <si>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</si>
  <si>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</si>
  <si>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</si>
  <si>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</si>
  <si>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</si>
  <si>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</si>
  <si>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</si>
  <si>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</si>
  <si>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</si>
  <si>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</si>
  <si>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</si>
  <si>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</si>
  <si>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</si>
  <si>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</si>
  <si>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</si>
  <si>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</si>
  <si>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</si>
  <si>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</si>
  <si>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</si>
  <si>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</si>
  <si>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</si>
  <si>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</si>
  <si>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</si>
  <si>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</si>
  <si>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</si>
  <si>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国民健康保険病院事業会計</t>
  </si>
  <si>
    <t>一般会計</t>
  </si>
  <si>
    <t>介護保険特別会計（サービス事業勘定）</t>
  </si>
  <si>
    <t>介護保険特別会計（保険事業勘定）</t>
  </si>
  <si>
    <t>国民健康保険事業特別会計</t>
  </si>
  <si>
    <t>簡易水道事業特別会計</t>
  </si>
  <si>
    <t>公共下水道事業特別会計</t>
  </si>
  <si>
    <t>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</si>
  <si>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</si>
  <si>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</si>
  <si>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</si>
  <si>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</si>
  <si>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</si>
  <si>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</si>
  <si>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</si>
  <si>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</si>
  <si>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乙部振興公社</t>
    <rPh sb="0" eb="2">
      <t>オトベ</t>
    </rPh>
    <rPh sb="2" eb="4">
      <t>シンコウ</t>
    </rPh>
    <rPh sb="4" eb="6">
      <t>コウシャ</t>
    </rPh>
    <phoneticPr fontId="2"/>
  </si>
  <si>
    <t>乙部観光</t>
    <rPh sb="0" eb="2">
      <t>オトベ</t>
    </rPh>
    <rPh sb="2" eb="4">
      <t>カンコウ</t>
    </rPh>
    <phoneticPr fontId="2"/>
  </si>
  <si>
    <t>-</t>
    <phoneticPr fontId="2"/>
  </si>
  <si>
    <t>南部檜山衛生処理組合</t>
    <rPh sb="0" eb="2">
      <t>ナンブ</t>
    </rPh>
    <rPh sb="2" eb="4">
      <t>ヒヤマ</t>
    </rPh>
    <rPh sb="4" eb="6">
      <t>エイセイ</t>
    </rPh>
    <rPh sb="6" eb="8">
      <t>ショリ</t>
    </rPh>
    <rPh sb="8" eb="10">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</si>
  <si>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</si>
  <si>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</si>
  <si>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</si>
  <si>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公共施設等整備基金</t>
    <rPh sb="0" eb="2">
      <t>コウキョウ</t>
    </rPh>
    <rPh sb="2" eb="4">
      <t>シセツ</t>
    </rPh>
    <rPh sb="4" eb="5">
      <t>トウ</t>
    </rPh>
    <rPh sb="5" eb="7">
      <t>セイビ</t>
    </rPh>
    <rPh sb="7" eb="9">
      <t>キキン</t>
    </rPh>
    <phoneticPr fontId="5"/>
  </si>
  <si>
    <t>ふるさと創生事業推進基金</t>
    <rPh sb="4" eb="6">
      <t>ソウセイ</t>
    </rPh>
    <rPh sb="6" eb="8">
      <t>ジギョウ</t>
    </rPh>
    <rPh sb="8" eb="10">
      <t>スイシン</t>
    </rPh>
    <rPh sb="10" eb="12">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</si>
  <si>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</si>
  <si>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</si>
  <si>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ゆりの里活性化センター浴室維持運営基金</t>
    <rPh sb="3" eb="4">
      <t>サト</t>
    </rPh>
    <rPh sb="4" eb="7">
      <t>カッセイカ</t>
    </rPh>
    <rPh sb="11" eb="13">
      <t>ヨクシツ</t>
    </rPh>
    <rPh sb="13" eb="15">
      <t>イジ</t>
    </rPh>
    <rPh sb="15" eb="17">
      <t>ウンエイ</t>
    </rPh>
    <rPh sb="17" eb="19">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</si>
  <si>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</si>
  <si>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</si>
  <si>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</si>
  <si>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将来負担比率は発生していない。また、有形固定資産減価償却比率については、1.4％上昇しており、上昇傾向にはあるものの、類似団体平均を下回っている状況である。今後も施設の
　維持管理や更新等について、将来負担を考慮しながら、公共施設等総合管理計画や個別施設計画、個々の長寿命化計画等に基づき、施設の長寿命化、集約化等を図っていく。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</si>
  <si>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</si>
  <si>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</si>
  <si>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</si>
  <si>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</si>
  <si>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</si>
  <si>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</si>
  <si>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実質公債費比率は、良質な地方債の活用などにより、類似団体内平均値と比較し、低い水準ではあるが、0.7％上昇しており、ここ数年の乙部小学校の大規模改修事業や防災行政無線の
　 デジタル化による設備改修事業、役場本庁舎の耐震化改修事業等の普通建設事業費に係る地方債借入による元利償還金の額等が増え、元利償還金に対する財源も減少してきていること
　から、実質公債費比率も年々上昇傾向にある。なお、今後も特別養護老人ホームおとべ荘移築に伴う建替え事業等の大型事業が続いており、地方債の償還が始まると、実質公債費比率の
　上昇が見込まれている。将来負担比率については、現在発生していないが、今後も充当可能財源の確保や良質な地方債の活用も図り、健全な財政運営を図っていく。</t>
    <phoneticPr fontId="5"/>
  </si>
  <si>
    <t>実質公債費比率</t>
    <phoneticPr fontId="5"/>
  </si>
  <si>
    <t>おとべ創生</t>
    <rPh sb="3" eb="5">
      <t>ソウセイ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</si>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</sst>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0550-48D7-A2ED-9AD18CF374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183935</c:v>
                </c:pt>
                <c:pt idx="1">
                  <c:v>269052</c:v>
                </c:pt>
                <c:pt idx="2">
                  <c:v>331914</c:v>
                </c:pt>
                <c:pt idx="3">
                  <c:v>274575</c:v>
                </c:pt>
                <c:pt idx="4">
                  <c:v>194665</c:v>
                </c:pt>
              </c:numCache>
            </c:numRef>
          </c:val>
          <c:smooth val="0"/>
          <c:extLst>
            <c:ext xmlns:c16="http://schemas.microsoft.com/office/drawing/2014/chart" uri="{C3380CC4-5D6E-409C-BE32-E72D297353CC}">
              <c16:uniqueId val="{00000001-0550-48D7-A2ED-9AD18CF374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5.16</c:v>
                </c:pt>
                <c:pt idx="2">
                  <c:v>5.4</c:v>
                </c:pt>
                <c:pt idx="3">
                  <c:v>3.72</c:v>
                </c:pt>
                <c:pt idx="4">
                  <c:v>3.99</c:v>
                </c:pt>
              </c:numCache>
            </c:numRef>
          </c:val>
          <c:extLst>
            <c:ext xmlns:c16="http://schemas.microsoft.com/office/drawing/2014/chart" uri="{C3380CC4-5D6E-409C-BE32-E72D297353CC}">
              <c16:uniqueId val="{00000000-EF5D-435E-86E6-11A4DC34C4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20.68</c:v>
                </c:pt>
                <c:pt idx="1">
                  <c:v>21.23</c:v>
                </c:pt>
                <c:pt idx="2">
                  <c:v>21.52</c:v>
                </c:pt>
                <c:pt idx="3">
                  <c:v>20.68</c:v>
                </c:pt>
                <c:pt idx="4">
                  <c:v>19.13</c:v>
                </c:pt>
              </c:numCache>
            </c:numRef>
          </c:val>
          <c:extLst>
            <c:ext xmlns:c16="http://schemas.microsoft.com/office/drawing/2014/chart" uri="{C3380CC4-5D6E-409C-BE32-E72D297353CC}">
              <c16:uniqueId val="{00000001-EF5D-435E-86E6-11A4DC34C4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3.44</c:v>
                </c:pt>
                <c:pt idx="1">
                  <c:v>4.7300000000000004</c:v>
                </c:pt>
                <c:pt idx="2">
                  <c:v>3.17</c:v>
                </c:pt>
                <c:pt idx="3">
                  <c:v>1.36</c:v>
                </c:pt>
                <c:pt idx="4">
                  <c:v>2.77</c:v>
                </c:pt>
              </c:numCache>
            </c:numRef>
          </c:val>
          <c:smooth val="0"/>
          <c:extLst>
            <c:ext xmlns:c16="http://schemas.microsoft.com/office/drawing/2014/chart" uri="{C3380CC4-5D6E-409C-BE32-E72D297353CC}">
              <c16:uniqueId val="{00000002-EF5D-435E-86E6-11A4DC34C4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367B-463A-A3A5-D66622894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7B-463A-A3A5-D6662289479D}"/>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0.08</c:v>
                </c:pt>
                <c:pt idx="4">
                  <c:v>#N/A</c:v>
                </c:pt>
                <c:pt idx="5">
                  <c:v>0.09</c:v>
                </c:pt>
                <c:pt idx="6">
                  <c:v>#N/A</c:v>
                </c:pt>
                <c:pt idx="7">
                  <c:v>0.1</c:v>
                </c:pt>
                <c:pt idx="8">
                  <c:v>#N/A</c:v>
                </c:pt>
                <c:pt idx="9">
                  <c:v>0.09</c:v>
                </c:pt>
              </c:numCache>
            </c:numRef>
          </c:val>
          <c:extLst>
            <c:ext xmlns:c16="http://schemas.microsoft.com/office/drawing/2014/chart" uri="{C3380CC4-5D6E-409C-BE32-E72D297353CC}">
              <c16:uniqueId val="{00000002-367B-463A-A3A5-D6662289479D}"/>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7.0000000000000007E-2</c:v>
                </c:pt>
                <c:pt idx="4">
                  <c:v>#N/A</c:v>
                </c:pt>
                <c:pt idx="5">
                  <c:v>0.14000000000000001</c:v>
                </c:pt>
                <c:pt idx="6">
                  <c:v>#N/A</c:v>
                </c:pt>
                <c:pt idx="7">
                  <c:v>0.1</c:v>
                </c:pt>
                <c:pt idx="8">
                  <c:v>#N/A</c:v>
                </c:pt>
                <c:pt idx="9">
                  <c:v>0.15</c:v>
                </c:pt>
              </c:numCache>
            </c:numRef>
          </c:val>
          <c:extLst>
            <c:ext xmlns:c16="http://schemas.microsoft.com/office/drawing/2014/chart" uri="{C3380CC4-5D6E-409C-BE32-E72D297353CC}">
              <c16:uniqueId val="{00000003-367B-463A-A3A5-D6662289479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0.2</c:v>
                </c:pt>
                <c:pt idx="4">
                  <c:v>#N/A</c:v>
                </c:pt>
                <c:pt idx="5">
                  <c:v>0.28000000000000003</c:v>
                </c:pt>
                <c:pt idx="6">
                  <c:v>#N/A</c:v>
                </c:pt>
                <c:pt idx="7">
                  <c:v>0.35</c:v>
                </c:pt>
                <c:pt idx="8">
                  <c:v>#N/A</c:v>
                </c:pt>
                <c:pt idx="9">
                  <c:v>0.21</c:v>
                </c:pt>
              </c:numCache>
            </c:numRef>
          </c:val>
          <c:extLst>
            <c:ext xmlns:c16="http://schemas.microsoft.com/office/drawing/2014/chart" uri="{C3380CC4-5D6E-409C-BE32-E72D297353CC}">
              <c16:uniqueId val="{00000004-367B-463A-A3A5-D6662289479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3.07</c:v>
                </c:pt>
                <c:pt idx="2">
                  <c:v>#N/A</c:v>
                </c:pt>
                <c:pt idx="3">
                  <c:v>0.67</c:v>
                </c:pt>
                <c:pt idx="4">
                  <c:v>#N/A</c:v>
                </c:pt>
                <c:pt idx="5">
                  <c:v>0.73</c:v>
                </c:pt>
                <c:pt idx="6">
                  <c:v>#N/A</c:v>
                </c:pt>
                <c:pt idx="7">
                  <c:v>0.55000000000000004</c:v>
                </c:pt>
                <c:pt idx="8">
                  <c:v>#N/A</c:v>
                </c:pt>
                <c:pt idx="9">
                  <c:v>0.37</c:v>
                </c:pt>
              </c:numCache>
            </c:numRef>
          </c:val>
          <c:extLst>
            <c:ext xmlns:c16="http://schemas.microsoft.com/office/drawing/2014/chart" uri="{C3380CC4-5D6E-409C-BE32-E72D297353CC}">
              <c16:uniqueId val="{00000005-367B-463A-A3A5-D6662289479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1.72</c:v>
                </c:pt>
                <c:pt idx="2">
                  <c:v>#N/A</c:v>
                </c:pt>
                <c:pt idx="3">
                  <c:v>0.84</c:v>
                </c:pt>
                <c:pt idx="4">
                  <c:v>#N/A</c:v>
                </c:pt>
                <c:pt idx="5">
                  <c:v>1.4</c:v>
                </c:pt>
                <c:pt idx="6">
                  <c:v>#N/A</c:v>
                </c:pt>
                <c:pt idx="7">
                  <c:v>0.82</c:v>
                </c:pt>
                <c:pt idx="8">
                  <c:v>#N/A</c:v>
                </c:pt>
                <c:pt idx="9">
                  <c:v>0.55000000000000004</c:v>
                </c:pt>
              </c:numCache>
            </c:numRef>
          </c:val>
          <c:extLst>
            <c:ext xmlns:c16="http://schemas.microsoft.com/office/drawing/2014/chart" uri="{C3380CC4-5D6E-409C-BE32-E72D297353CC}">
              <c16:uniqueId val="{00000006-367B-463A-A3A5-D6662289479D}"/>
            </c:ext>
          </c:extLst>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1.06</c:v>
                </c:pt>
                <c:pt idx="4">
                  <c:v>#N/A</c:v>
                </c:pt>
                <c:pt idx="5">
                  <c:v>1.59</c:v>
                </c:pt>
                <c:pt idx="6">
                  <c:v>#N/A</c:v>
                </c:pt>
                <c:pt idx="7">
                  <c:v>0.74</c:v>
                </c:pt>
                <c:pt idx="8">
                  <c:v>#N/A</c:v>
                </c:pt>
                <c:pt idx="9">
                  <c:v>0.88</c:v>
                </c:pt>
              </c:numCache>
            </c:numRef>
          </c:val>
          <c:extLst>
            <c:ext xmlns:c16="http://schemas.microsoft.com/office/drawing/2014/chart" uri="{C3380CC4-5D6E-409C-BE32-E72D297353CC}">
              <c16:uniqueId val="{00000007-367B-463A-A3A5-D666228947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4.1900000000000004</c:v>
                </c:pt>
                <c:pt idx="2">
                  <c:v>#N/A</c:v>
                </c:pt>
                <c:pt idx="3">
                  <c:v>5.16</c:v>
                </c:pt>
                <c:pt idx="4">
                  <c:v>#N/A</c:v>
                </c:pt>
                <c:pt idx="5">
                  <c:v>5.4</c:v>
                </c:pt>
                <c:pt idx="6">
                  <c:v>#N/A</c:v>
                </c:pt>
                <c:pt idx="7">
                  <c:v>3.71</c:v>
                </c:pt>
                <c:pt idx="8">
                  <c:v>#N/A</c:v>
                </c:pt>
                <c:pt idx="9">
                  <c:v>3.99</c:v>
                </c:pt>
              </c:numCache>
            </c:numRef>
          </c:val>
          <c:extLst>
            <c:ext xmlns:c16="http://schemas.microsoft.com/office/drawing/2014/chart" uri="{C3380CC4-5D6E-409C-BE32-E72D297353CC}">
              <c16:uniqueId val="{00000008-367B-463A-A3A5-D6662289479D}"/>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10.210000000000001</c:v>
                </c:pt>
                <c:pt idx="2">
                  <c:v>#N/A</c:v>
                </c:pt>
                <c:pt idx="3">
                  <c:v>10.01</c:v>
                </c:pt>
                <c:pt idx="4">
                  <c:v>#N/A</c:v>
                </c:pt>
                <c:pt idx="5">
                  <c:v>8.6300000000000008</c:v>
                </c:pt>
                <c:pt idx="6">
                  <c:v>#N/A</c:v>
                </c:pt>
                <c:pt idx="7">
                  <c:v>8.84</c:v>
                </c:pt>
                <c:pt idx="8">
                  <c:v>#N/A</c:v>
                </c:pt>
                <c:pt idx="9">
                  <c:v>10.9</c:v>
                </c:pt>
              </c:numCache>
            </c:numRef>
          </c:val>
          <c:extLst>
            <c:ext xmlns:c16="http://schemas.microsoft.com/office/drawing/2014/chart" uri="{C3380CC4-5D6E-409C-BE32-E72D297353CC}">
              <c16:uniqueId val="{00000009-367B-463A-A3A5-D66622894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559</c:v>
                </c:pt>
                <c:pt idx="5">
                  <c:v>544</c:v>
                </c:pt>
                <c:pt idx="8">
                  <c:v>522</c:v>
                </c:pt>
                <c:pt idx="11">
                  <c:v>491</c:v>
                </c:pt>
                <c:pt idx="14">
                  <c:v>479</c:v>
                </c:pt>
              </c:numCache>
            </c:numRef>
          </c:val>
          <c:extLst>
            <c:ext xmlns:c16="http://schemas.microsoft.com/office/drawing/2014/chart" uri="{C3380CC4-5D6E-409C-BE32-E72D297353CC}">
              <c16:uniqueId val="{00000000-0684-459E-8E0C-3A884E8121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84-459E-8E0C-3A884E8121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84-459E-8E0C-3A884E8121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2</c:v>
                </c:pt>
                <c:pt idx="9">
                  <c:v>2</c:v>
                </c:pt>
                <c:pt idx="12">
                  <c:v>2</c:v>
                </c:pt>
              </c:numCache>
            </c:numRef>
          </c:val>
          <c:extLst>
            <c:ext xmlns:c16="http://schemas.microsoft.com/office/drawing/2014/chart" uri="{C3380CC4-5D6E-409C-BE32-E72D297353CC}">
              <c16:uniqueId val="{00000003-0684-459E-8E0C-3A884E8121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134</c:v>
                </c:pt>
                <c:pt idx="3">
                  <c:v>135</c:v>
                </c:pt>
                <c:pt idx="6">
                  <c:v>126</c:v>
                </c:pt>
                <c:pt idx="9">
                  <c:v>109</c:v>
                </c:pt>
                <c:pt idx="12">
                  <c:v>116</c:v>
                </c:pt>
              </c:numCache>
            </c:numRef>
          </c:val>
          <c:extLst>
            <c:ext xmlns:c16="http://schemas.microsoft.com/office/drawing/2014/chart" uri="{C3380CC4-5D6E-409C-BE32-E72D297353CC}">
              <c16:uniqueId val="{00000004-0684-459E-8E0C-3A884E8121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84-459E-8E0C-3A884E8121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84-459E-8E0C-3A884E8121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487</c:v>
                </c:pt>
                <c:pt idx="3">
                  <c:v>473</c:v>
                </c:pt>
                <c:pt idx="6">
                  <c:v>478</c:v>
                </c:pt>
                <c:pt idx="9">
                  <c:v>474</c:v>
                </c:pt>
                <c:pt idx="12">
                  <c:v>487</c:v>
                </c:pt>
              </c:numCache>
            </c:numRef>
          </c:val>
          <c:extLst>
            <c:ext xmlns:c16="http://schemas.microsoft.com/office/drawing/2014/chart" uri="{C3380CC4-5D6E-409C-BE32-E72D297353CC}">
              <c16:uniqueId val="{00000007-0684-459E-8E0C-3A884E8121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c:v>
                </c:pt>
                <c:pt idx="2">
                  <c:v>#N/A</c:v>
                </c:pt>
                <c:pt idx="3">
                  <c:v>#N/A</c:v>
                </c:pt>
                <c:pt idx="4">
                  <c:v>66</c:v>
                </c:pt>
                <c:pt idx="5">
                  <c:v>#N/A</c:v>
                </c:pt>
                <c:pt idx="6">
                  <c:v>#N/A</c:v>
                </c:pt>
                <c:pt idx="7">
                  <c:v>84</c:v>
                </c:pt>
                <c:pt idx="8">
                  <c:v>#N/A</c:v>
                </c:pt>
                <c:pt idx="9">
                  <c:v>#N/A</c:v>
                </c:pt>
                <c:pt idx="10">
                  <c:v>94</c:v>
                </c:pt>
                <c:pt idx="11">
                  <c:v>#N/A</c:v>
                </c:pt>
                <c:pt idx="12">
                  <c:v>#N/A</c:v>
                </c:pt>
                <c:pt idx="13">
                  <c:v>126</c:v>
                </c:pt>
                <c:pt idx="14">
                  <c:v>#N/A</c:v>
                </c:pt>
              </c:numCache>
            </c:numRef>
          </c:val>
          <c:smooth val="0"/>
          <c:extLst>
            <c:ext xmlns:c16="http://schemas.microsoft.com/office/drawing/2014/chart" uri="{C3380CC4-5D6E-409C-BE32-E72D297353CC}">
              <c16:uniqueId val="{00000008-0684-459E-8E0C-3A884E8121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3904</c:v>
                </c:pt>
                <c:pt idx="5">
                  <c:v>3789</c:v>
                </c:pt>
                <c:pt idx="8">
                  <c:v>3968</c:v>
                </c:pt>
                <c:pt idx="11">
                  <c:v>4088</c:v>
                </c:pt>
                <c:pt idx="14">
                  <c:v>3973</c:v>
                </c:pt>
              </c:numCache>
            </c:numRef>
          </c:val>
          <c:extLst>
            <c:ext xmlns:c16="http://schemas.microsoft.com/office/drawing/2014/chart" uri="{C3380CC4-5D6E-409C-BE32-E72D297353CC}">
              <c16:uniqueId val="{00000000-D1A3-4ED4-B092-3B9CE3AB54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485</c:v>
                </c:pt>
                <c:pt idx="5">
                  <c:v>385</c:v>
                </c:pt>
                <c:pt idx="8">
                  <c:v>361</c:v>
                </c:pt>
                <c:pt idx="11">
                  <c:v>289</c:v>
                </c:pt>
                <c:pt idx="14">
                  <c:v>241</c:v>
                </c:pt>
              </c:numCache>
            </c:numRef>
          </c:val>
          <c:extLst>
            <c:ext xmlns:c16="http://schemas.microsoft.com/office/drawing/2014/chart" uri="{C3380CC4-5D6E-409C-BE32-E72D297353CC}">
              <c16:uniqueId val="{00000001-D1A3-4ED4-B092-3B9CE3AB54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4592</c:v>
                </c:pt>
                <c:pt idx="5">
                  <c:v>4684</c:v>
                </c:pt>
                <c:pt idx="8">
                  <c:v>4988</c:v>
                </c:pt>
                <c:pt idx="11">
                  <c:v>5228</c:v>
                </c:pt>
                <c:pt idx="14">
                  <c:v>6036</c:v>
                </c:pt>
              </c:numCache>
            </c:numRef>
          </c:val>
          <c:extLst>
            <c:ext xmlns:c16="http://schemas.microsoft.com/office/drawing/2014/chart" uri="{C3380CC4-5D6E-409C-BE32-E72D297353CC}">
              <c16:uniqueId val="{00000002-D1A3-4ED4-B092-3B9CE3AB54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3-4ED4-B092-3B9CE3AB54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A3-4ED4-B092-3B9CE3AB54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3-4ED4-B092-3B9CE3AB54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761</c:v>
                </c:pt>
                <c:pt idx="3">
                  <c:v>710</c:v>
                </c:pt>
                <c:pt idx="6">
                  <c:v>728</c:v>
                </c:pt>
                <c:pt idx="9">
                  <c:v>704</c:v>
                </c:pt>
                <c:pt idx="12">
                  <c:v>663</c:v>
                </c:pt>
              </c:numCache>
            </c:numRef>
          </c:val>
          <c:extLst>
            <c:ext xmlns:c16="http://schemas.microsoft.com/office/drawing/2014/chart" uri="{C3380CC4-5D6E-409C-BE32-E72D297353CC}">
              <c16:uniqueId val="{00000006-D1A3-4ED4-B092-3B9CE3AB54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7-D1A3-4ED4-B092-3B9CE3AB54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1156</c:v>
                </c:pt>
                <c:pt idx="3">
                  <c:v>1076</c:v>
                </c:pt>
                <c:pt idx="6">
                  <c:v>1010</c:v>
                </c:pt>
                <c:pt idx="9">
                  <c:v>927</c:v>
                </c:pt>
                <c:pt idx="12">
                  <c:v>952</c:v>
                </c:pt>
              </c:numCache>
            </c:numRef>
          </c:val>
          <c:extLst>
            <c:ext xmlns:c16="http://schemas.microsoft.com/office/drawing/2014/chart" uri="{C3380CC4-5D6E-409C-BE32-E72D297353CC}">
              <c16:uniqueId val="{00000008-D1A3-4ED4-B092-3B9CE3AB54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9-D1A3-4ED4-B092-3B9CE3AB54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3508</c:v>
                </c:pt>
                <c:pt idx="3">
                  <c:v>3536</c:v>
                </c:pt>
                <c:pt idx="6">
                  <c:v>3856</c:v>
                </c:pt>
                <c:pt idx="9">
                  <c:v>3992</c:v>
                </c:pt>
                <c:pt idx="12">
                  <c:v>3902</c:v>
                </c:pt>
              </c:numCache>
            </c:numRef>
          </c:val>
          <c:extLst>
            <c:ext xmlns:c16="http://schemas.microsoft.com/office/drawing/2014/chart" uri="{C3380CC4-5D6E-409C-BE32-E72D297353CC}">
              <c16:uniqueId val="{0000000A-D1A3-4ED4-B092-3B9CE3AB54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A3-4ED4-B092-3B9CE3AB54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498</c:v>
                </c:pt>
                <c:pt idx="1">
                  <c:v>492</c:v>
                </c:pt>
                <c:pt idx="2">
                  <c:v>497</c:v>
                </c:pt>
              </c:numCache>
            </c:numRef>
          </c:val>
          <c:extLst>
            <c:ext xmlns:c16="http://schemas.microsoft.com/office/drawing/2014/chart" uri="{C3380CC4-5D6E-409C-BE32-E72D297353CC}">
              <c16:uniqueId val="{00000000-B62E-45E4-B03A-5223E4495F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1769</c:v>
                </c:pt>
                <c:pt idx="1">
                  <c:v>1801</c:v>
                </c:pt>
                <c:pt idx="2">
                  <c:v>1983</c:v>
                </c:pt>
              </c:numCache>
            </c:numRef>
          </c:val>
          <c:extLst>
            <c:ext xmlns:c16="http://schemas.microsoft.com/office/drawing/2014/chart" uri="{C3380CC4-5D6E-409C-BE32-E72D297353CC}">
              <c16:uniqueId val="{00000001-B62E-45E4-B03A-5223E4495F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2618</c:v>
                </c:pt>
                <c:pt idx="1">
                  <c:v>2921</c:v>
                </c:pt>
                <c:pt idx="2">
                  <c:v>3230</c:v>
                </c:pt>
              </c:numCache>
            </c:numRef>
          </c:val>
          <c:extLst>
            <c:ext xmlns:c16="http://schemas.microsoft.com/office/drawing/2014/chart" uri="{C3380CC4-5D6E-409C-BE32-E72D297353CC}">
              <c16:uniqueId val="{00000002-B62E-45E4-B03A-5223E4495F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{22F23402-EB69-468E-A94E-42B8267A70C4}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29-4C41-A2BD-0E94D65C2D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{2F64ED91-D55C-42E5-A5B8-B257C1B34572}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29-4C41-A2BD-0E94D65C2D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{63C1B2CB-0E43-4E30-BAFB-AD3719817F16}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29-4C41-A2BD-0E94D65C2D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{AC823298-D8A9-4617-860D-CB7261BD7C28}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29-4C41-A2BD-0E94D65C2D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{43C4D2E9-22B8-46AF-A396-F49BA83E1615}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29-4C41-A2BD-0E94D65C2D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{0555E2FB-F895-4934-A8EC-3952C0B0C674}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29-4C41-A2BD-0E94D65C2D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{36E39FE6-B028-4A0A-9155-E489C0B027F6}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29-4C41-A2BD-0E94D65C2D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{EF0FD874-C579-4A38-B750-8353F4B50559}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29-4C41-A2BD-0E94D65C2D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{ABFF7D7B-ABE6-40CA-BDED-9A111453035D}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29-4C41-A2BD-0E94D65C2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56.2</c:v>
                </c:pt>
                <c:pt idx="16">
                  <c:v>55.6</c:v>
                </c:pt>
                <c:pt idx="24">
                  <c:v>56.7</c:v>
                </c:pt>
                <c:pt idx="32">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29-4C41-A2BD-0E94D65C2D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{4B4F7891-5EA5-4DF6-A8E1-561CFFE23563}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29-4C41-A2BD-0E94D65C2D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{3D702854-8C6A-42A4-85D8-AA3BE176F79C}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29-4C41-A2BD-0E94D65C2D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{0B0FAD69-0235-4F31-99AC-5CB11A0862F1}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29-4C41-A2BD-0E94D65C2D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{E43C5260-B2F9-480E-9CD2-6DCED6B51DD0}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29-4C41-A2BD-0E94D65C2D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{B442D352-EE5C-4730-A9E6-2260DB9C6A0D}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29-4C41-A2BD-0E94D65C2D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{801FF9FE-B29F-4F15-8B6C-5C2D393C4D70}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29-4C41-A2BD-0E94D65C2D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{12B8628A-6578-4586-8F4B-E060B93DA0E4}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29-4C41-A2BD-0E94D65C2D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{CC0F581F-992F-43D8-A17A-B6CCB597584D}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29-4C41-A2BD-0E94D65C2D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{8D06C102-9A84-45F3-8EE1-4C63E5C71F9A}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29-4C41-A2BD-0E94D65C2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29-4C41-A2BD-0E94D65C2D1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{654605E3-852C-4419-9F84-1D6319C9B1A9}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A7-46ED-9F68-C8261EE526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{F7276CB3-B65E-4C27-8F77-E823A26B691F}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A7-46ED-9F68-C8261EE526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{DEEB964A-868D-423C-8BA0-6EFEFBAD29AE}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A7-46ED-9F68-C8261EE526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{5060495C-2588-43A9-8B61-B533783F0324}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A7-46ED-9F68-C8261EE526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{E35EE3C5-82CF-4880-89B7-2E10E2646B1B}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A7-46ED-9F68-C8261EE526B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{021A4CF9-6254-4D32-ACE1-3F554354ECA6}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A7-46ED-9F68-C8261EE526B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{1089A3AE-BE6B-482E-B099-9228F60FFA07}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A7-46ED-9F68-C8261EE526B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{38466493-BC7B-4B6F-9276-C94D4209EEFB}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A7-46ED-9F68-C8261EE526B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{9B921E55-99AE-4D52-B15A-3F73487582EF}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A7-46ED-9F68-C8261EE526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3.5</c:v>
                </c:pt>
                <c:pt idx="16">
                  <c:v>3.8</c:v>
                </c:pt>
                <c:pt idx="24">
                  <c:v>4.3</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A7-46ED-9F68-C8261EE526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{6BA5FE71-854A-4AD1-B719-BEC89AFD47D0}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A7-46ED-9F68-C8261EE526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{001AE15F-2420-4E7B-B154-D3189EC69F9D}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A7-46ED-9F68-C8261EE526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{6E0583AE-FFC9-430B-A924-D511BE9E96C4}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A7-46ED-9F68-C8261EE526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{F8A1FEDF-F2D2-4B10-BF90-2755E1E7DC07}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A7-46ED-9F68-C8261EE526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{0D1F30A5-51CF-47AB-AAB4-319E94CE26D6}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A7-46ED-9F68-C8261EE526B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{07E9D5F6-5994-4F52-BE66-AAF81B81988C}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A7-46ED-9F68-C8261EE526BD}"/>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{95C3A456-5F2A-495C-8D3E-AE5D23D15CF0}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A7-46ED-9F68-C8261EE526BD}"/>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{BFE7240C-FA8B-445D-A78F-279A2DCE8BA3}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A7-46ED-9F68-C8261EE526B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{ED20830F-9B4D-48BA-84D4-44DB66C89E1A}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A7-46ED-9F68-C8261EE526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A7-46ED-9F68-C8261EE526BD}"/>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地方債については、財政規模に見合った事業を実施し、発行の抑制を図ってきた。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年度末をピークに減少して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、繰上償還を実施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、後年度の負担軽減を図ってい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たが、近年の大規模事業の影響により地方債残高及び元利償還金は今後増加傾向となる。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また、地方債発行については、交付税算入率の高い地方債を優先的に活用してきたため、算入公債費に反映され、実質公債費比率を抑制すること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できている。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今後数年間は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事業が計画されていることから、地方債残高や償還額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が予想されるために、良質な地方債を活用し、適正な水準の維持に努めていく。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当町では満期一括償還地方債がないため、積み立てを行っていない。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将来負担額より充当可能な財源等が上回っているため、将来負担比率は発生していない状況にある。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地方債の残高等は、平成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年度末をピークに年々減少してきいたが、近年増加傾向にある。今後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数年間は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事業が計画されていることから、増加することが想定される。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共施設等総合管理計画等に基づいたインフラの更新、公共施設等の長寿命化や集約化・複合化を図りながら、将来的な負担に備えるために、特定目的基金をはじめとする財源を確保しつつ、交付税算入の大きい地方債の活用など財政の健全化を維持す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北海道乙部町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基金全体では、約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積立では、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８００万円を積戻しし、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元利償還額を見据え、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３千万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円。特定目的基金の公共施設等整備基金にも、今後の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事業や公共施設の維持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を見据え、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３億円を積立てした。ふるさと創生事業推進基金は、ふるさと寄附のうち返礼品経費等を控除した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７００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万円を積み立てした。取崩しでは、財政調整基金で、新型コロナウイルス対策事業で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、国道通行止め対策事業で４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１７５万円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減債基金では、繰上償還分で５</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２００万円。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各公共施設の維持補修等や公営住宅の建設費用として３</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５１０万円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その他は、地域福祉基金や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漁業振興基金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、中小企業融資助成基金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でも取崩しを行っ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基金全体としては、一定程度の金額を保有しているが、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年度の財政状況をみながら、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基金保有額の状況や将来を見据えた上で、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積立てしていく予定である。減債基金については、町債残高、交付税算入額とのバランスを図りながら、後年度の負担軽減を図るため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今後も状況に応じて、都度判断するとともに、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おとべ荘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建替えに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あっては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交付税算入がない事業債を活用することから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年度の財政状況をみながら、元利償還金による将来負担の軽減を図るために、積立てをしていく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。また、特定目的基金の公共施設等整備基金についても、今後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も予定されている大規模</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事業や公共施設等の維持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管理費用など、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将来負担の軽減を図るために、積立てをしていく予定である。ふるさと寄附については、返礼品などの必要経費等を除いた額を積み増ししていき、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今後も産業振興や観光振興、教育振興など地域振興対策に活用していく予定である。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公共用又は公用施設等の整備に要する費用に充てるため。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ふるさと創生事業推進基金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地域づくり事業やふるさと寄附返礼品等に充てるため。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地域福祉の増進のための事業に充てるため。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漁業振興基金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漁業の振興を図るための事業に充てるため。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ゆりの里活性化センター浴室維持運営基金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ゆりの里活性化センターの浴室維持運営に充てるため。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各公共施設の維持補修等や公営住宅の建設費用として３</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５１０万円を取崩ししたが、今後も予定されている大規模事業や公共施設等の維持管理費用など、将来負担の軽減を図るために、３億円を積立てしたため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、基金残高が増加した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ふるさと創生事業推進基金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ふるさと寄附のうち返礼経費等を除いた額を積み増し等をしたために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、基金残高が増加した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漁業振興基金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栽培漁業定着事業や資源増大対策事業の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補助金財源として、基金を取崩ししたために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今後も予定されている大規模事業や公共施設等の維持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費用などの財源確保や将来負担の軽減を図るために、財政運営に支障がない範囲で積立てをしていく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ふるさと創生事業推進基金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ふるさと寄附のうち経費を控除した額を積立てしているが、今後も産業振興や観光振興、教育振興など地域振興対策に活用していく予定である。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地域福祉基金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運用益を福祉事業に活用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現在は運用益が少額であることから、現時点での積立て及び取崩しの予定はない。</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漁業振興基金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漁業者の経営安定化を図るため、栽培漁業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定着事業や資源増大対策事業などへ</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基金を活用し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事業補助を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行っていく予定である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ゆりの里活性化センター浴室維持運営基金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当該温泉施設の維持管理費として、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臨時的な経費に活用していく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財政調整基金については、標準財政規模の２０％程度（５億円程度）を目安としており、新型コロナウイルス感染症対策事業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や国道通行止め対策事業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４００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万円を取崩しし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３年度の財政状況や将来を見据え、４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８００万円を積戻ししたため、基金残高が増加した。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年度の財政状況をみながら、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基金保有額（５億円程度）の状況も見ながら、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後年度のために積立てすることで、予算不足や災害時等の緊急時に基金取崩しにより財源確保ができるよう対応していく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分で、５</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２００万円を取崩しし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、おとべ荘の建替えにあっては交付税算入がない事業債を活用することからも、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元利償還金に充てる財源として、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３千万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円を積立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、基金残高が増加した。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将来負担を軽減する観点から積立てしてきたため、地方債残高と交付税算入のバランス（実質公債費負担）を考慮すると、一定程度の額を保有しているが、今後も当年度の財政状況をみながら、後年度負担の平準化を図るために繰上償還の財源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活用していく予定である。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また、おとべ荘の建替えにあっては交付税算入がない事業債を活用することからも、元利償還金による将来負担の軽減を図るために、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当年度の財政状況をみながら、積立てをしていく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年後）までに、施設保有面積を</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％削減する目標を掲げ、老朽化した施設の集約化や複合化等の検討を進めてきており、令和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改訂した計画においても、削減目標は継続されているため、引き続き、施設の集約化や複合化等について検討を進める。また、有形固定資産減価償却率についても、長寿命化を図っている施設もあり、経年による減価償却率が上昇傾向にあるため、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年度に改訂</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計画に基づき、適正な維持管理を進める。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3537585" y="5782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2867025" y="5806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196465" y="5770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525905" y="5665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93" name="楕円 92"/>
        <xdr:cNvSpPr/>
      </xdr:nvSpPr>
      <xdr:spPr>
        <a:xfrm>
          <a:off x="4157345" y="5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94" name="有形固定資産減価償却率該当値テキスト"/>
        <xdr:cNvSpPr txBox="1"/>
      </xdr:nvSpPr>
      <xdr:spPr>
        <a:xfrm>
          <a:off x="4258945" y="551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5" name="楕円 94"/>
        <xdr:cNvSpPr/>
      </xdr:nvSpPr>
      <xdr:spPr>
        <a:xfrm>
          <a:off x="3537585" y="5617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76109</xdr:rowOff>
    </xdr:to>
    <xdr:cxnSp macro="">
      <xdr:nvCxnSpPr>
        <xdr:cNvPr id="96" name="直線コネクタ 95"/>
        <xdr:cNvCxnSpPr/>
      </xdr:nvCxnSpPr>
      <xdr:spPr>
        <a:xfrm>
          <a:off x="3588385" y="5664109"/>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97" name="楕円 96"/>
        <xdr:cNvSpPr/>
      </xdr:nvSpPr>
      <xdr:spPr>
        <a:xfrm>
          <a:off x="2867025" y="5583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32929</xdr:rowOff>
    </xdr:to>
    <xdr:cxnSp macro="">
      <xdr:nvCxnSpPr>
        <xdr:cNvPr id="98" name="直線コネクタ 97"/>
        <xdr:cNvCxnSpPr/>
      </xdr:nvCxnSpPr>
      <xdr:spPr>
        <a:xfrm>
          <a:off x="2917825" y="5633992"/>
          <a:ext cx="670560" cy="3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138158</xdr:rowOff>
    </xdr:from>
    <xdr:to>
      <xdr:col>11</xdr:col>
      <xdr:colOff>187325</xdr:colOff>
      <xdr:row>29</xdr:row>
      <xdr:rowOff>68308</xdr:rowOff>
    </xdr:to>
    <xdr:sp macro="" textlink="">
      <xdr:nvSpPr>
        <xdr:cNvPr id="99" name="楕円 98"/>
        <xdr:cNvSpPr/>
      </xdr:nvSpPr>
      <xdr:spPr>
        <a:xfrm>
          <a:off x="2196465" y="5601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17508</xdr:rowOff>
    </xdr:to>
    <xdr:cxnSp macro="">
      <xdr:nvCxnSpPr>
        <xdr:cNvPr id="100" name="直線コネクタ 99"/>
        <xdr:cNvCxnSpPr/>
      </xdr:nvCxnSpPr>
      <xdr:spPr>
        <a:xfrm flipV="1">
          <a:off x="2247265" y="5633992"/>
          <a:ext cx="670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101" name="楕円 100"/>
        <xdr:cNvSpPr/>
      </xdr:nvSpPr>
      <xdr:spPr>
        <a:xfrm>
          <a:off x="1525905" y="5589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17508</xdr:rowOff>
    </xdr:to>
    <xdr:cxnSp macro="">
      <xdr:nvCxnSpPr>
        <xdr:cNvPr id="102" name="直線コネクタ 101"/>
        <xdr:cNvCxnSpPr/>
      </xdr:nvCxnSpPr>
      <xdr:spPr>
        <a:xfrm>
          <a:off x="1576705" y="5636351"/>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xdr:cNvSpPr txBox="1"/>
      </xdr:nvSpPr>
      <xdr:spPr>
        <a:xfrm>
          <a:off x="3395989"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xdr:cNvSpPr txBox="1"/>
      </xdr:nvSpPr>
      <xdr:spPr>
        <a:xfrm>
          <a:off x="2738129" y="589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xdr:cNvSpPr txBox="1"/>
      </xdr:nvSpPr>
      <xdr:spPr>
        <a:xfrm>
          <a:off x="2067569" y="5859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xdr:cNvSpPr txBox="1"/>
      </xdr:nvSpPr>
      <xdr:spPr>
        <a:xfrm>
          <a:off x="1397009" y="575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7" name="n_1mainValue有形固定資産減価償却率"/>
        <xdr:cNvSpPr txBox="1"/>
      </xdr:nvSpPr>
      <xdr:spPr>
        <a:xfrm>
          <a:off x="3395989" y="539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108" name="n_2mainValue有形固定資産減価償却率"/>
        <xdr:cNvSpPr txBox="1"/>
      </xdr:nvSpPr>
      <xdr:spPr>
        <a:xfrm>
          <a:off x="2738129" y="536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84835</xdr:rowOff>
    </xdr:from>
    <xdr:ext cx="405111" cy="259045"/>
    <xdr:sp macro="" textlink="">
      <xdr:nvSpPr>
        <xdr:cNvPr id="109" name="n_3mainValue有形固定資産減価償却率"/>
        <xdr:cNvSpPr txBox="1"/>
      </xdr:nvSpPr>
      <xdr:spPr>
        <a:xfrm>
          <a:off x="2067569" y="538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10" name="n_4mainValue有形固定資産減価償却率"/>
        <xdr:cNvSpPr txBox="1"/>
      </xdr:nvSpPr>
      <xdr:spPr>
        <a:xfrm>
          <a:off x="1397009" y="536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債務償還比率については、類似団体内平均値を大きく下回っている状況である。主な要因としては、充当可能財源が確保されており、実質的な将来負担（債務）がない状況となっているためである。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ただし、経常一般財源収入は、自主財源に乏しく、地方交付税等に依存している状況にあることから、従前からの行財政改革等により、経常経費の削減に努めてきている。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xdr:cNvSpPr/>
      </xdr:nvSpPr>
      <xdr:spPr>
        <a:xfrm>
          <a:off x="12359005" y="5547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xdr:cNvSpPr/>
      </xdr:nvSpPr>
      <xdr:spPr>
        <a:xfrm>
          <a:off x="11688445" y="564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xdr:cNvSpPr/>
      </xdr:nvSpPr>
      <xdr:spPr>
        <a:xfrm>
          <a:off x="11017885" y="5573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xdr:cNvSpPr/>
      </xdr:nvSpPr>
      <xdr:spPr>
        <a:xfrm>
          <a:off x="10347325" y="5608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47561</xdr:rowOff>
    </xdr:from>
    <xdr:to>
      <xdr:col>72</xdr:col>
      <xdr:colOff>123825</xdr:colOff>
      <xdr:row>26</xdr:row>
      <xdr:rowOff>149161</xdr:rowOff>
    </xdr:to>
    <xdr:sp macro="" textlink="">
      <xdr:nvSpPr>
        <xdr:cNvPr id="155" name="楕円 154"/>
        <xdr:cNvSpPr/>
      </xdr:nvSpPr>
      <xdr:spPr>
        <a:xfrm>
          <a:off x="12359005" y="51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66813</xdr:rowOff>
    </xdr:from>
    <xdr:to>
      <xdr:col>68</xdr:col>
      <xdr:colOff>123825</xdr:colOff>
      <xdr:row>26</xdr:row>
      <xdr:rowOff>168413</xdr:rowOff>
    </xdr:to>
    <xdr:sp macro="" textlink="">
      <xdr:nvSpPr>
        <xdr:cNvPr id="156" name="楕円 155"/>
        <xdr:cNvSpPr/>
      </xdr:nvSpPr>
      <xdr:spPr>
        <a:xfrm>
          <a:off x="11688445" y="51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98361</xdr:rowOff>
    </xdr:from>
    <xdr:to>
      <xdr:col>72</xdr:col>
      <xdr:colOff>73025</xdr:colOff>
      <xdr:row>26</xdr:row>
      <xdr:rowOff>117613</xdr:rowOff>
    </xdr:to>
    <xdr:cxnSp macro="">
      <xdr:nvCxnSpPr>
        <xdr:cNvPr id="157" name="直線コネクタ 156"/>
        <xdr:cNvCxnSpPr/>
      </xdr:nvCxnSpPr>
      <xdr:spPr>
        <a:xfrm flipV="1">
          <a:off x="11739245" y="5226621"/>
          <a:ext cx="67056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67352</xdr:rowOff>
    </xdr:from>
    <xdr:to>
      <xdr:col>64</xdr:col>
      <xdr:colOff>123825</xdr:colOff>
      <xdr:row>26</xdr:row>
      <xdr:rowOff>168952</xdr:rowOff>
    </xdr:to>
    <xdr:sp macro="" textlink="">
      <xdr:nvSpPr>
        <xdr:cNvPr id="158" name="楕円 157"/>
        <xdr:cNvSpPr/>
      </xdr:nvSpPr>
      <xdr:spPr>
        <a:xfrm>
          <a:off x="11017885" y="51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117613</xdr:rowOff>
    </xdr:from>
    <xdr:to>
      <xdr:col>68</xdr:col>
      <xdr:colOff>73025</xdr:colOff>
      <xdr:row>26</xdr:row>
      <xdr:rowOff>118152</xdr:rowOff>
    </xdr:to>
    <xdr:cxnSp macro="">
      <xdr:nvCxnSpPr>
        <xdr:cNvPr id="159" name="直線コネクタ 158"/>
        <xdr:cNvCxnSpPr/>
      </xdr:nvCxnSpPr>
      <xdr:spPr>
        <a:xfrm flipV="1">
          <a:off x="11068685" y="5245873"/>
          <a:ext cx="67056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78867</xdr:rowOff>
    </xdr:from>
    <xdr:to>
      <xdr:col>60</xdr:col>
      <xdr:colOff>123825</xdr:colOff>
      <xdr:row>27</xdr:row>
      <xdr:rowOff>9017</xdr:rowOff>
    </xdr:to>
    <xdr:sp macro="" textlink="">
      <xdr:nvSpPr>
        <xdr:cNvPr id="160" name="楕円 159"/>
        <xdr:cNvSpPr/>
      </xdr:nvSpPr>
      <xdr:spPr>
        <a:xfrm>
          <a:off x="10347325" y="5207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118152</xdr:rowOff>
    </xdr:from>
    <xdr:to>
      <xdr:col>64</xdr:col>
      <xdr:colOff>73025</xdr:colOff>
      <xdr:row>26</xdr:row>
      <xdr:rowOff>129667</xdr:rowOff>
    </xdr:to>
    <xdr:cxnSp macro="">
      <xdr:nvCxnSpPr>
        <xdr:cNvPr id="161" name="直線コネクタ 160"/>
        <xdr:cNvCxnSpPr/>
      </xdr:nvCxnSpPr>
      <xdr:spPr>
        <a:xfrm flipV="1">
          <a:off x="10398125" y="5246412"/>
          <a:ext cx="67056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5023</xdr:rowOff>
    </xdr:from>
    <xdr:ext cx="469744" cy="259045"/>
    <xdr:sp macro="" textlink="">
      <xdr:nvSpPr>
        <xdr:cNvPr id="162" name="n_1aveValue債務償還比率"/>
        <xdr:cNvSpPr txBox="1"/>
      </xdr:nvSpPr>
      <xdr:spPr>
        <a:xfrm>
          <a:off x="12185092" y="563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106856</xdr:rowOff>
    </xdr:from>
    <xdr:ext cx="469744" cy="259045"/>
    <xdr:sp macro="" textlink="">
      <xdr:nvSpPr>
        <xdr:cNvPr id="163" name="n_2aveValue債務償還比率"/>
        <xdr:cNvSpPr txBox="1"/>
      </xdr:nvSpPr>
      <xdr:spPr>
        <a:xfrm>
          <a:off x="11527232" y="57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30931</xdr:rowOff>
    </xdr:from>
    <xdr:ext cx="469744" cy="259045"/>
    <xdr:sp macro="" textlink="">
      <xdr:nvSpPr>
        <xdr:cNvPr id="164" name="n_3aveValue債務償還比率"/>
        <xdr:cNvSpPr txBox="1"/>
      </xdr:nvSpPr>
      <xdr:spPr>
        <a:xfrm>
          <a:off x="10856672" y="5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66195</xdr:rowOff>
    </xdr:from>
    <xdr:ext cx="469744" cy="259045"/>
    <xdr:sp macro="" textlink="">
      <xdr:nvSpPr>
        <xdr:cNvPr id="165" name="n_4aveValue債務償還比率"/>
        <xdr:cNvSpPr txBox="1"/>
      </xdr:nvSpPr>
      <xdr:spPr>
        <a:xfrm>
          <a:off x="10186112" y="56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165688</xdr:rowOff>
    </xdr:from>
    <xdr:ext cx="340478" cy="259045"/>
    <xdr:sp macro="" textlink="">
      <xdr:nvSpPr>
        <xdr:cNvPr id="166" name="n_1mainValue債務償還比率"/>
        <xdr:cNvSpPr txBox="1"/>
      </xdr:nvSpPr>
      <xdr:spPr>
        <a:xfrm>
          <a:off x="12249726" y="49586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13490</xdr:rowOff>
    </xdr:from>
    <xdr:ext cx="405111" cy="259045"/>
    <xdr:sp macro="" textlink="">
      <xdr:nvSpPr>
        <xdr:cNvPr id="167" name="n_2mainValue債務償還比率"/>
        <xdr:cNvSpPr txBox="1"/>
      </xdr:nvSpPr>
      <xdr:spPr>
        <a:xfrm>
          <a:off x="11559549" y="497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14029</xdr:rowOff>
    </xdr:from>
    <xdr:ext cx="405111" cy="259045"/>
    <xdr:sp macro="" textlink="">
      <xdr:nvSpPr>
        <xdr:cNvPr id="168" name="n_3mainValue債務償還比率"/>
        <xdr:cNvSpPr txBox="1"/>
      </xdr:nvSpPr>
      <xdr:spPr>
        <a:xfrm>
          <a:off x="10888989" y="497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25544</xdr:rowOff>
    </xdr:from>
    <xdr:ext cx="405111" cy="259045"/>
    <xdr:sp macro="" textlink="">
      <xdr:nvSpPr>
        <xdr:cNvPr id="169" name="n_4mainValue債務償還比率"/>
        <xdr:cNvSpPr txBox="1"/>
      </xdr:nvSpPr>
      <xdr:spPr>
        <a:xfrm>
          <a:off x="10218429" y="49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xdr:cNvSpPr/>
      </xdr:nvSpPr>
      <xdr:spPr>
        <a:xfrm>
          <a:off x="331216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xdr:cNvSpPr/>
      </xdr:nvSpPr>
      <xdr:spPr>
        <a:xfrm>
          <a:off x="2514600" y="650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xdr:cNvSpPr/>
      </xdr:nvSpPr>
      <xdr:spPr>
        <a:xfrm>
          <a:off x="1739900" y="6485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xdr:cNvSpPr/>
      </xdr:nvSpPr>
      <xdr:spPr>
        <a:xfrm>
          <a:off x="965200" y="642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23767</xdr:rowOff>
    </xdr:from>
    <xdr:to>
      <xdr:col>24</xdr:col>
      <xdr:colOff>114300</xdr:colOff>
      <xdr:row>35</xdr:row>
      <xdr:rowOff>125367</xdr:rowOff>
    </xdr:to>
    <xdr:sp macro="" textlink="">
      <xdr:nvSpPr>
        <xdr:cNvPr id="74" name="楕円 73"/>
        <xdr:cNvSpPr/>
      </xdr:nvSpPr>
      <xdr:spPr>
        <a:xfrm>
          <a:off x="4036060" y="5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46644</xdr:rowOff>
    </xdr:from>
    <xdr:ext cx="405111" cy="259045"/>
    <xdr:sp macro="" textlink="">
      <xdr:nvSpPr>
        <xdr:cNvPr id="75" name="【道路】&#10;有形固定資産減価償却率該当値テキスト"/>
        <xdr:cNvSpPr txBox="1"/>
      </xdr:nvSpPr>
      <xdr:spPr>
        <a:xfrm>
          <a:off x="4124960" y="57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31216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74567</xdr:rowOff>
    </xdr:from>
    <xdr:to>
      <xdr:col>24</xdr:col>
      <xdr:colOff>63500</xdr:colOff>
      <xdr:row>37</xdr:row>
      <xdr:rowOff>68036</xdr:rowOff>
    </xdr:to>
    <xdr:cxnSp macro="">
      <xdr:nvCxnSpPr>
        <xdr:cNvPr id="77" name="直線コネクタ 76"/>
        <xdr:cNvCxnSpPr/>
      </xdr:nvCxnSpPr>
      <xdr:spPr>
        <a:xfrm flipV="1">
          <a:off x="3355340" y="5941967"/>
          <a:ext cx="73152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xdr:cNvSpPr/>
      </xdr:nvSpPr>
      <xdr:spPr>
        <a:xfrm>
          <a:off x="2514600" y="6204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68036</xdr:rowOff>
    </xdr:to>
    <xdr:cxnSp macro="">
      <xdr:nvCxnSpPr>
        <xdr:cNvPr id="79" name="直線コネクタ 78"/>
        <xdr:cNvCxnSpPr/>
      </xdr:nvCxnSpPr>
      <xdr:spPr>
        <a:xfrm>
          <a:off x="2565400" y="6251122"/>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0" name="楕円 79"/>
        <xdr:cNvSpPr/>
      </xdr:nvSpPr>
      <xdr:spPr>
        <a:xfrm>
          <a:off x="17399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48442</xdr:rowOff>
    </xdr:to>
    <xdr:cxnSp macro="">
      <xdr:nvCxnSpPr>
        <xdr:cNvPr id="81" name="直線コネクタ 80"/>
        <xdr:cNvCxnSpPr/>
      </xdr:nvCxnSpPr>
      <xdr:spPr>
        <a:xfrm>
          <a:off x="1790700" y="622173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xdr:cNvSpPr/>
      </xdr:nvSpPr>
      <xdr:spPr>
        <a:xfrm>
          <a:off x="965200" y="6145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161108</xdr:rowOff>
    </xdr:from>
    <xdr:to>
      <xdr:col>10</xdr:col>
      <xdr:colOff>114300</xdr:colOff>
      <xdr:row>37</xdr:row>
      <xdr:rowOff>19050</xdr:rowOff>
    </xdr:to>
    <xdr:cxnSp macro="">
      <xdr:nvCxnSpPr>
        <xdr:cNvPr id="83" name="直線コネクタ 82"/>
        <xdr:cNvCxnSpPr/>
      </xdr:nvCxnSpPr>
      <xdr:spPr>
        <a:xfrm>
          <a:off x="1008380" y="6196148"/>
          <a:ext cx="7823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xdr:cNvSpPr txBox="1"/>
      </xdr:nvSpPr>
      <xdr:spPr>
        <a:xfrm>
          <a:off x="317056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xdr:cNvSpPr txBox="1"/>
      </xdr:nvSpPr>
      <xdr:spPr>
        <a:xfrm>
          <a:off x="2385704" y="65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xdr:cNvSpPr txBox="1"/>
      </xdr:nvSpPr>
      <xdr:spPr>
        <a:xfrm>
          <a:off x="161100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xdr:cNvSpPr txBox="1"/>
      </xdr:nvSpPr>
      <xdr:spPr>
        <a:xfrm>
          <a:off x="83630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8" name="n_1mainValue【道路】&#10;有形固定資産減価償却率"/>
        <xdr:cNvSpPr txBox="1"/>
      </xdr:nvSpPr>
      <xdr:spPr>
        <a:xfrm>
          <a:off x="317056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道路】&#10;有形固定資産減価償却率"/>
        <xdr:cNvSpPr txBox="1"/>
      </xdr:nvSpPr>
      <xdr:spPr>
        <a:xfrm>
          <a:off x="2385704" y="59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90" name="n_3mainValue【道路】&#10;有形固定資産減価償却率"/>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道路】&#10;有形固定資産減価償却率"/>
        <xdr:cNvSpPr txBox="1"/>
      </xdr:nvSpPr>
      <xdr:spPr>
        <a:xfrm>
          <a:off x="83630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xdr:cNvSpPr/>
      </xdr:nvSpPr>
      <xdr:spPr>
        <a:xfrm>
          <a:off x="8445500" y="683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xdr:cNvSpPr/>
      </xdr:nvSpPr>
      <xdr:spPr>
        <a:xfrm>
          <a:off x="7670800" y="68367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xdr:cNvSpPr/>
      </xdr:nvSpPr>
      <xdr:spPr>
        <a:xfrm>
          <a:off x="6873240" y="6838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xdr:cNvSpPr/>
      </xdr:nvSpPr>
      <xdr:spPr>
        <a:xfrm>
          <a:off x="6098540" y="6837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10489</xdr:rowOff>
    </xdr:from>
    <xdr:to>
      <xdr:col>55</xdr:col>
      <xdr:colOff>50800</xdr:colOff>
      <xdr:row>41</xdr:row>
      <xdr:rowOff>112089</xdr:rowOff>
    </xdr:to>
    <xdr:sp macro="" textlink="">
      <xdr:nvSpPr>
        <xdr:cNvPr id="129" name="楕円 128"/>
        <xdr:cNvSpPr/>
      </xdr:nvSpPr>
      <xdr:spPr>
        <a:xfrm>
          <a:off x="9192260" y="6883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96866</xdr:rowOff>
    </xdr:from>
    <xdr:ext cx="534377" cy="259045"/>
    <xdr:sp macro="" textlink="">
      <xdr:nvSpPr>
        <xdr:cNvPr id="130" name="【道路】&#10;一人当たり延長該当値テキスト"/>
        <xdr:cNvSpPr txBox="1"/>
      </xdr:nvSpPr>
      <xdr:spPr>
        <a:xfrm>
          <a:off x="9258300" y="68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12372</xdr:rowOff>
    </xdr:from>
    <xdr:to>
      <xdr:col>50</xdr:col>
      <xdr:colOff>165100</xdr:colOff>
      <xdr:row>41</xdr:row>
      <xdr:rowOff>113972</xdr:rowOff>
    </xdr:to>
    <xdr:sp macro="" textlink="">
      <xdr:nvSpPr>
        <xdr:cNvPr id="131" name="楕円 130"/>
        <xdr:cNvSpPr/>
      </xdr:nvSpPr>
      <xdr:spPr>
        <a:xfrm>
          <a:off x="8445500" y="68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61289</xdr:rowOff>
    </xdr:from>
    <xdr:to>
      <xdr:col>55</xdr:col>
      <xdr:colOff>0</xdr:colOff>
      <xdr:row>41</xdr:row>
      <xdr:rowOff>63172</xdr:rowOff>
    </xdr:to>
    <xdr:cxnSp macro="">
      <xdr:nvCxnSpPr>
        <xdr:cNvPr id="132" name="直線コネクタ 131"/>
        <xdr:cNvCxnSpPr/>
      </xdr:nvCxnSpPr>
      <xdr:spPr>
        <a:xfrm flipV="1">
          <a:off x="8496300" y="6934529"/>
          <a:ext cx="7239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14405</xdr:rowOff>
    </xdr:from>
    <xdr:to>
      <xdr:col>46</xdr:col>
      <xdr:colOff>38100</xdr:colOff>
      <xdr:row>41</xdr:row>
      <xdr:rowOff>116005</xdr:rowOff>
    </xdr:to>
    <xdr:sp macro="" textlink="">
      <xdr:nvSpPr>
        <xdr:cNvPr id="133" name="楕円 132"/>
        <xdr:cNvSpPr/>
      </xdr:nvSpPr>
      <xdr:spPr>
        <a:xfrm>
          <a:off x="7670800" y="68876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63172</xdr:rowOff>
    </xdr:from>
    <xdr:to>
      <xdr:col>50</xdr:col>
      <xdr:colOff>114300</xdr:colOff>
      <xdr:row>41</xdr:row>
      <xdr:rowOff>65205</xdr:rowOff>
    </xdr:to>
    <xdr:cxnSp macro="">
      <xdr:nvCxnSpPr>
        <xdr:cNvPr id="134" name="直線コネクタ 133"/>
        <xdr:cNvCxnSpPr/>
      </xdr:nvCxnSpPr>
      <xdr:spPr>
        <a:xfrm flipV="1">
          <a:off x="7713980" y="6936412"/>
          <a:ext cx="78232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16197</xdr:rowOff>
    </xdr:from>
    <xdr:to>
      <xdr:col>41</xdr:col>
      <xdr:colOff>101600</xdr:colOff>
      <xdr:row>41</xdr:row>
      <xdr:rowOff>117797</xdr:rowOff>
    </xdr:to>
    <xdr:sp macro="" textlink="">
      <xdr:nvSpPr>
        <xdr:cNvPr id="135" name="楕円 134"/>
        <xdr:cNvSpPr/>
      </xdr:nvSpPr>
      <xdr:spPr>
        <a:xfrm>
          <a:off x="6873240" y="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65205</xdr:rowOff>
    </xdr:from>
    <xdr:to>
      <xdr:col>45</xdr:col>
      <xdr:colOff>177800</xdr:colOff>
      <xdr:row>41</xdr:row>
      <xdr:rowOff>66997</xdr:rowOff>
    </xdr:to>
    <xdr:cxnSp macro="">
      <xdr:nvCxnSpPr>
        <xdr:cNvPr id="136" name="直線コネクタ 135"/>
        <xdr:cNvCxnSpPr/>
      </xdr:nvCxnSpPr>
      <xdr:spPr>
        <a:xfrm flipV="1">
          <a:off x="6924040" y="6938445"/>
          <a:ext cx="78994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17868</xdr:rowOff>
    </xdr:from>
    <xdr:to>
      <xdr:col>36</xdr:col>
      <xdr:colOff>165100</xdr:colOff>
      <xdr:row>41</xdr:row>
      <xdr:rowOff>119468</xdr:rowOff>
    </xdr:to>
    <xdr:sp macro="" textlink="">
      <xdr:nvSpPr>
        <xdr:cNvPr id="137" name="楕円 136"/>
        <xdr:cNvSpPr/>
      </xdr:nvSpPr>
      <xdr:spPr>
        <a:xfrm>
          <a:off x="6098540" y="68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66997</xdr:rowOff>
    </xdr:from>
    <xdr:to>
      <xdr:col>41</xdr:col>
      <xdr:colOff>50800</xdr:colOff>
      <xdr:row>41</xdr:row>
      <xdr:rowOff>68668</xdr:rowOff>
    </xdr:to>
    <xdr:cxnSp macro="">
      <xdr:nvCxnSpPr>
        <xdr:cNvPr id="138" name="直線コネクタ 137"/>
        <xdr:cNvCxnSpPr/>
      </xdr:nvCxnSpPr>
      <xdr:spPr>
        <a:xfrm flipV="1">
          <a:off x="6149340" y="6940237"/>
          <a:ext cx="7747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xdr:cNvSpPr txBox="1"/>
      </xdr:nvSpPr>
      <xdr:spPr>
        <a:xfrm>
          <a:off x="8239271" y="66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xdr:cNvSpPr txBox="1"/>
      </xdr:nvSpPr>
      <xdr:spPr>
        <a:xfrm>
          <a:off x="7477271" y="6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xdr:cNvSpPr txBox="1"/>
      </xdr:nvSpPr>
      <xdr:spPr>
        <a:xfrm>
          <a:off x="6702571" y="66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xdr:cNvSpPr txBox="1"/>
      </xdr:nvSpPr>
      <xdr:spPr>
        <a:xfrm>
          <a:off x="5905011" y="66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105099</xdr:rowOff>
    </xdr:from>
    <xdr:ext cx="534377" cy="259045"/>
    <xdr:sp macro="" textlink="">
      <xdr:nvSpPr>
        <xdr:cNvPr id="143" name="n_1mainValue【道路】&#10;一人当たり延長"/>
        <xdr:cNvSpPr txBox="1"/>
      </xdr:nvSpPr>
      <xdr:spPr>
        <a:xfrm>
          <a:off x="8239271" y="69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107132</xdr:rowOff>
    </xdr:from>
    <xdr:ext cx="534377" cy="259045"/>
    <xdr:sp macro="" textlink="">
      <xdr:nvSpPr>
        <xdr:cNvPr id="144" name="n_2mainValue【道路】&#10;一人当たり延長"/>
        <xdr:cNvSpPr txBox="1"/>
      </xdr:nvSpPr>
      <xdr:spPr>
        <a:xfrm>
          <a:off x="7477271" y="69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108924</xdr:rowOff>
    </xdr:from>
    <xdr:ext cx="534377" cy="259045"/>
    <xdr:sp macro="" textlink="">
      <xdr:nvSpPr>
        <xdr:cNvPr id="145" name="n_3mainValue【道路】&#10;一人当たり延長"/>
        <xdr:cNvSpPr txBox="1"/>
      </xdr:nvSpPr>
      <xdr:spPr>
        <a:xfrm>
          <a:off x="6702571" y="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110595</xdr:rowOff>
    </xdr:from>
    <xdr:ext cx="534377" cy="259045"/>
    <xdr:sp macro="" textlink="">
      <xdr:nvSpPr>
        <xdr:cNvPr id="146" name="n_4mainValue【道路】&#10;一人当たり延長"/>
        <xdr:cNvSpPr txBox="1"/>
      </xdr:nvSpPr>
      <xdr:spPr>
        <a:xfrm>
          <a:off x="5905011" y="69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88" name="楕円 187"/>
        <xdr:cNvSpPr/>
      </xdr:nvSpPr>
      <xdr:spPr>
        <a:xfrm>
          <a:off x="4036060" y="10037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89" name="【橋りょう・トンネル】&#10;有形固定資産減価償却率該当値テキスト"/>
        <xdr:cNvSpPr txBox="1"/>
      </xdr:nvSpPr>
      <xdr:spPr>
        <a:xfrm>
          <a:off x="4124960" y="989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0" name="楕円 189"/>
        <xdr:cNvSpPr/>
      </xdr:nvSpPr>
      <xdr:spPr>
        <a:xfrm>
          <a:off x="331216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26126</xdr:rowOff>
    </xdr:to>
    <xdr:cxnSp macro="">
      <xdr:nvCxnSpPr>
        <xdr:cNvPr id="191" name="直線コネクタ 190"/>
        <xdr:cNvCxnSpPr/>
      </xdr:nvCxnSpPr>
      <xdr:spPr>
        <a:xfrm>
          <a:off x="3355340" y="10058400"/>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92" name="楕円 191"/>
        <xdr:cNvSpPr/>
      </xdr:nvSpPr>
      <xdr:spPr>
        <a:xfrm>
          <a:off x="2514600" y="999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0</xdr:rowOff>
    </xdr:to>
    <xdr:cxnSp macro="">
      <xdr:nvCxnSpPr>
        <xdr:cNvPr id="193" name="直線コネクタ 192"/>
        <xdr:cNvCxnSpPr/>
      </xdr:nvCxnSpPr>
      <xdr:spPr>
        <a:xfrm>
          <a:off x="2565400" y="10047514"/>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4" name="楕円 193"/>
        <xdr:cNvSpPr/>
      </xdr:nvSpPr>
      <xdr:spPr>
        <a:xfrm>
          <a:off x="1739900" y="999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59</xdr:row>
      <xdr:rowOff>156754</xdr:rowOff>
    </xdr:to>
    <xdr:cxnSp macro="">
      <xdr:nvCxnSpPr>
        <xdr:cNvPr id="195" name="直線コネクタ 194"/>
        <xdr:cNvCxnSpPr/>
      </xdr:nvCxnSpPr>
      <xdr:spPr>
        <a:xfrm>
          <a:off x="1790700" y="1004588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6" name="楕円 195"/>
        <xdr:cNvSpPr/>
      </xdr:nvSpPr>
      <xdr:spPr>
        <a:xfrm>
          <a:off x="965200" y="996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120831</xdr:rowOff>
    </xdr:from>
    <xdr:to>
      <xdr:col>10</xdr:col>
      <xdr:colOff>114300</xdr:colOff>
      <xdr:row>59</xdr:row>
      <xdr:rowOff>155122</xdr:rowOff>
    </xdr:to>
    <xdr:cxnSp macro="">
      <xdr:nvCxnSpPr>
        <xdr:cNvPr id="197" name="直線コネクタ 196"/>
        <xdr:cNvCxnSpPr/>
      </xdr:nvCxnSpPr>
      <xdr:spPr>
        <a:xfrm>
          <a:off x="1008380" y="1001159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xdr:cNvSpPr txBox="1"/>
      </xdr:nvSpPr>
      <xdr:spPr>
        <a:xfrm>
          <a:off x="317056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xdr:cNvSpPr txBox="1"/>
      </xdr:nvSpPr>
      <xdr:spPr>
        <a:xfrm>
          <a:off x="238570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xdr:cNvSpPr txBox="1"/>
      </xdr:nvSpPr>
      <xdr:spPr>
        <a:xfrm>
          <a:off x="16110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xdr:cNvSpPr txBox="1"/>
      </xdr:nvSpPr>
      <xdr:spPr>
        <a:xfrm>
          <a:off x="8363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2" name="n_1mainValue【橋りょう・トンネル】&#10;有形固定資産減価償却率"/>
        <xdr:cNvSpPr txBox="1"/>
      </xdr:nvSpPr>
      <xdr:spPr>
        <a:xfrm>
          <a:off x="317056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203" name="n_2mainValue【橋りょう・トンネル】&#10;有形固定資産減価償却率"/>
        <xdr:cNvSpPr txBox="1"/>
      </xdr:nvSpPr>
      <xdr:spPr>
        <a:xfrm>
          <a:off x="2385704"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4" name="n_3mainValue【橋りょう・トンネル】&#10;有形固定資産減価償却率"/>
        <xdr:cNvSpPr txBox="1"/>
      </xdr:nvSpPr>
      <xdr:spPr>
        <a:xfrm>
          <a:off x="161100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5" name="n_4mainValue【橋りょう・トンネル】&#10;有形固定資産減価償却率"/>
        <xdr:cNvSpPr txBox="1"/>
      </xdr:nvSpPr>
      <xdr:spPr>
        <a:xfrm>
          <a:off x="83630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xdr:cNvSpPr/>
      </xdr:nvSpPr>
      <xdr:spPr>
        <a:xfrm>
          <a:off x="8445500" y="1061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xdr:cNvSpPr/>
      </xdr:nvSpPr>
      <xdr:spPr>
        <a:xfrm>
          <a:off x="7670800" y="1060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xdr:cNvSpPr/>
      </xdr:nvSpPr>
      <xdr:spPr>
        <a:xfrm>
          <a:off x="6873240" y="10637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xdr:cNvSpPr/>
      </xdr:nvSpPr>
      <xdr:spPr>
        <a:xfrm>
          <a:off x="6098540" y="10640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85806</xdr:rowOff>
    </xdr:from>
    <xdr:to>
      <xdr:col>55</xdr:col>
      <xdr:colOff>50800</xdr:colOff>
      <xdr:row>64</xdr:row>
      <xdr:rowOff>15956</xdr:rowOff>
    </xdr:to>
    <xdr:sp macro="" textlink="">
      <xdr:nvSpPr>
        <xdr:cNvPr id="245" name="楕円 244"/>
        <xdr:cNvSpPr/>
      </xdr:nvSpPr>
      <xdr:spPr>
        <a:xfrm>
          <a:off x="9192260" y="10647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xdr:cNvSpPr txBox="1"/>
      </xdr:nvSpPr>
      <xdr:spPr>
        <a:xfrm>
          <a:off x="9258300" y="1057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89186</xdr:rowOff>
    </xdr:from>
    <xdr:to>
      <xdr:col>50</xdr:col>
      <xdr:colOff>165100</xdr:colOff>
      <xdr:row>64</xdr:row>
      <xdr:rowOff>19336</xdr:rowOff>
    </xdr:to>
    <xdr:sp macro="" textlink="">
      <xdr:nvSpPr>
        <xdr:cNvPr id="247" name="楕円 246"/>
        <xdr:cNvSpPr/>
      </xdr:nvSpPr>
      <xdr:spPr>
        <a:xfrm>
          <a:off x="8445500" y="10650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136606</xdr:rowOff>
    </xdr:from>
    <xdr:to>
      <xdr:col>55</xdr:col>
      <xdr:colOff>0</xdr:colOff>
      <xdr:row>63</xdr:row>
      <xdr:rowOff>139986</xdr:rowOff>
    </xdr:to>
    <xdr:cxnSp macro="">
      <xdr:nvCxnSpPr>
        <xdr:cNvPr id="248" name="直線コネクタ 247"/>
        <xdr:cNvCxnSpPr/>
      </xdr:nvCxnSpPr>
      <xdr:spPr>
        <a:xfrm flipV="1">
          <a:off x="8496300" y="10697926"/>
          <a:ext cx="7239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94335</xdr:rowOff>
    </xdr:from>
    <xdr:to>
      <xdr:col>46</xdr:col>
      <xdr:colOff>38100</xdr:colOff>
      <xdr:row>64</xdr:row>
      <xdr:rowOff>24485</xdr:rowOff>
    </xdr:to>
    <xdr:sp macro="" textlink="">
      <xdr:nvSpPr>
        <xdr:cNvPr id="249" name="楕円 248"/>
        <xdr:cNvSpPr/>
      </xdr:nvSpPr>
      <xdr:spPr>
        <a:xfrm>
          <a:off x="7670800" y="10655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139986</xdr:rowOff>
    </xdr:from>
    <xdr:to>
      <xdr:col>50</xdr:col>
      <xdr:colOff>114300</xdr:colOff>
      <xdr:row>63</xdr:row>
      <xdr:rowOff>145135</xdr:rowOff>
    </xdr:to>
    <xdr:cxnSp macro="">
      <xdr:nvCxnSpPr>
        <xdr:cNvPr id="250" name="直線コネクタ 249"/>
        <xdr:cNvCxnSpPr/>
      </xdr:nvCxnSpPr>
      <xdr:spPr>
        <a:xfrm flipV="1">
          <a:off x="7713980" y="10701306"/>
          <a:ext cx="78232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100589</xdr:rowOff>
    </xdr:from>
    <xdr:to>
      <xdr:col>41</xdr:col>
      <xdr:colOff>101600</xdr:colOff>
      <xdr:row>64</xdr:row>
      <xdr:rowOff>30739</xdr:rowOff>
    </xdr:to>
    <xdr:sp macro="" textlink="">
      <xdr:nvSpPr>
        <xdr:cNvPr id="251" name="楕円 250"/>
        <xdr:cNvSpPr/>
      </xdr:nvSpPr>
      <xdr:spPr>
        <a:xfrm>
          <a:off x="6873240" y="1066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145135</xdr:rowOff>
    </xdr:from>
    <xdr:to>
      <xdr:col>45</xdr:col>
      <xdr:colOff>177800</xdr:colOff>
      <xdr:row>63</xdr:row>
      <xdr:rowOff>151389</xdr:rowOff>
    </xdr:to>
    <xdr:cxnSp macro="">
      <xdr:nvCxnSpPr>
        <xdr:cNvPr id="252" name="直線コネクタ 251"/>
        <xdr:cNvCxnSpPr/>
      </xdr:nvCxnSpPr>
      <xdr:spPr>
        <a:xfrm flipV="1">
          <a:off x="6924040" y="10706455"/>
          <a:ext cx="78994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106367</xdr:rowOff>
    </xdr:from>
    <xdr:to>
      <xdr:col>36</xdr:col>
      <xdr:colOff>165100</xdr:colOff>
      <xdr:row>64</xdr:row>
      <xdr:rowOff>36517</xdr:rowOff>
    </xdr:to>
    <xdr:sp macro="" textlink="">
      <xdr:nvSpPr>
        <xdr:cNvPr id="253" name="楕円 252"/>
        <xdr:cNvSpPr/>
      </xdr:nvSpPr>
      <xdr:spPr>
        <a:xfrm>
          <a:off x="6098540" y="106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151389</xdr:rowOff>
    </xdr:from>
    <xdr:to>
      <xdr:col>41</xdr:col>
      <xdr:colOff>50800</xdr:colOff>
      <xdr:row>63</xdr:row>
      <xdr:rowOff>157167</xdr:rowOff>
    </xdr:to>
    <xdr:cxnSp macro="">
      <xdr:nvCxnSpPr>
        <xdr:cNvPr id="254" name="直線コネクタ 253"/>
        <xdr:cNvCxnSpPr/>
      </xdr:nvCxnSpPr>
      <xdr:spPr>
        <a:xfrm flipV="1">
          <a:off x="6149340" y="10712709"/>
          <a:ext cx="7747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xdr:cNvSpPr txBox="1"/>
      </xdr:nvSpPr>
      <xdr:spPr>
        <a:xfrm>
          <a:off x="8184225" y="10396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xdr:cNvSpPr txBox="1"/>
      </xdr:nvSpPr>
      <xdr:spPr>
        <a:xfrm>
          <a:off x="7399365" y="10391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xdr:cNvSpPr txBox="1"/>
      </xdr:nvSpPr>
      <xdr:spPr>
        <a:xfrm>
          <a:off x="6670255" y="104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xdr:cNvSpPr txBox="1"/>
      </xdr:nvSpPr>
      <xdr:spPr>
        <a:xfrm>
          <a:off x="5872695" y="104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10463</xdr:rowOff>
    </xdr:from>
    <xdr:ext cx="599010" cy="259045"/>
    <xdr:sp macro="" textlink="">
      <xdr:nvSpPr>
        <xdr:cNvPr id="259" name="n_1mainValue【橋りょう・トンネル】&#10;一人当たり有形固定資産（償却資産）額"/>
        <xdr:cNvSpPr txBox="1"/>
      </xdr:nvSpPr>
      <xdr:spPr>
        <a:xfrm>
          <a:off x="8214575" y="107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15612</xdr:rowOff>
    </xdr:from>
    <xdr:ext cx="599010" cy="259045"/>
    <xdr:sp macro="" textlink="">
      <xdr:nvSpPr>
        <xdr:cNvPr id="260" name="n_2mainValue【橋りょう・トンネル】&#10;一人当たり有形固定資産（償却資産）額"/>
        <xdr:cNvSpPr txBox="1"/>
      </xdr:nvSpPr>
      <xdr:spPr>
        <a:xfrm>
          <a:off x="7444955" y="1074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21866</xdr:rowOff>
    </xdr:from>
    <xdr:ext cx="599010" cy="259045"/>
    <xdr:sp macro="" textlink="">
      <xdr:nvSpPr>
        <xdr:cNvPr id="261" name="n_3mainValue【橋りょう・トンネル】&#10;一人当たり有形固定資産（償却資産）額"/>
        <xdr:cNvSpPr txBox="1"/>
      </xdr:nvSpPr>
      <xdr:spPr>
        <a:xfrm>
          <a:off x="6670255" y="107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27644</xdr:rowOff>
    </xdr:from>
    <xdr:ext cx="599010" cy="259045"/>
    <xdr:sp macro="" textlink="">
      <xdr:nvSpPr>
        <xdr:cNvPr id="262" name="n_4mainValue【橋りょう・トンネル】&#10;一人当たり有形固定資産（償却資産）額"/>
        <xdr:cNvSpPr txBox="1"/>
      </xdr:nvSpPr>
      <xdr:spPr>
        <a:xfrm>
          <a:off x="5872695" y="1075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xdr:cNvSpPr/>
      </xdr:nvSpPr>
      <xdr:spPr>
        <a:xfrm>
          <a:off x="2514600" y="1396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xdr:cNvSpPr/>
      </xdr:nvSpPr>
      <xdr:spPr>
        <a:xfrm>
          <a:off x="173990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xdr:cNvSpPr/>
      </xdr:nvSpPr>
      <xdr:spPr>
        <a:xfrm>
          <a:off x="96520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304" name="楕円 303"/>
        <xdr:cNvSpPr/>
      </xdr:nvSpPr>
      <xdr:spPr>
        <a:xfrm>
          <a:off x="4036060"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305" name="【公営住宅】&#10;有形固定資産減価償却率該当値テキスト"/>
        <xdr:cNvSpPr txBox="1"/>
      </xdr:nvSpPr>
      <xdr:spPr>
        <a:xfrm>
          <a:off x="412496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6" name="楕円 305"/>
        <xdr:cNvSpPr/>
      </xdr:nvSpPr>
      <xdr:spPr>
        <a:xfrm>
          <a:off x="3312160" y="137958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139337</xdr:rowOff>
    </xdr:to>
    <xdr:cxnSp macro="">
      <xdr:nvCxnSpPr>
        <xdr:cNvPr id="307" name="直線コネクタ 306"/>
        <xdr:cNvCxnSpPr/>
      </xdr:nvCxnSpPr>
      <xdr:spPr>
        <a:xfrm>
          <a:off x="3355340" y="13846629"/>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308" name="楕円 307"/>
        <xdr:cNvSpPr/>
      </xdr:nvSpPr>
      <xdr:spPr>
        <a:xfrm>
          <a:off x="2514600" y="137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100149</xdr:rowOff>
    </xdr:to>
    <xdr:cxnSp macro="">
      <xdr:nvCxnSpPr>
        <xdr:cNvPr id="309" name="直線コネクタ 308"/>
        <xdr:cNvCxnSpPr/>
      </xdr:nvCxnSpPr>
      <xdr:spPr>
        <a:xfrm>
          <a:off x="2565400" y="13825401"/>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163649</xdr:rowOff>
    </xdr:from>
    <xdr:to>
      <xdr:col>10</xdr:col>
      <xdr:colOff>165100</xdr:colOff>
      <xdr:row>82</xdr:row>
      <xdr:rowOff>93799</xdr:rowOff>
    </xdr:to>
    <xdr:sp macro="" textlink="">
      <xdr:nvSpPr>
        <xdr:cNvPr id="310" name="楕円 309"/>
        <xdr:cNvSpPr/>
      </xdr:nvSpPr>
      <xdr:spPr>
        <a:xfrm>
          <a:off x="1739900" y="1374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42999</xdr:rowOff>
    </xdr:from>
    <xdr:to>
      <xdr:col>15</xdr:col>
      <xdr:colOff>50800</xdr:colOff>
      <xdr:row>82</xdr:row>
      <xdr:rowOff>78921</xdr:rowOff>
    </xdr:to>
    <xdr:cxnSp macro="">
      <xdr:nvCxnSpPr>
        <xdr:cNvPr id="311" name="直線コネクタ 310"/>
        <xdr:cNvCxnSpPr/>
      </xdr:nvCxnSpPr>
      <xdr:spPr>
        <a:xfrm>
          <a:off x="1790700" y="13789479"/>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165281</xdr:rowOff>
    </xdr:from>
    <xdr:to>
      <xdr:col>6</xdr:col>
      <xdr:colOff>38100</xdr:colOff>
      <xdr:row>82</xdr:row>
      <xdr:rowOff>95431</xdr:rowOff>
    </xdr:to>
    <xdr:sp macro="" textlink="">
      <xdr:nvSpPr>
        <xdr:cNvPr id="312" name="楕円 311"/>
        <xdr:cNvSpPr/>
      </xdr:nvSpPr>
      <xdr:spPr>
        <a:xfrm>
          <a:off x="965200" y="1374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42999</xdr:rowOff>
    </xdr:from>
    <xdr:to>
      <xdr:col>10</xdr:col>
      <xdr:colOff>114300</xdr:colOff>
      <xdr:row>82</xdr:row>
      <xdr:rowOff>44631</xdr:rowOff>
    </xdr:to>
    <xdr:cxnSp macro="">
      <xdr:nvCxnSpPr>
        <xdr:cNvPr id="313" name="直線コネクタ 312"/>
        <xdr:cNvCxnSpPr/>
      </xdr:nvCxnSpPr>
      <xdr:spPr>
        <a:xfrm flipV="1">
          <a:off x="1008380" y="13789479"/>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xdr:cNvSpPr txBox="1"/>
      </xdr:nvSpPr>
      <xdr:spPr>
        <a:xfrm>
          <a:off x="238570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xdr:cNvSpPr txBox="1"/>
      </xdr:nvSpPr>
      <xdr:spPr>
        <a:xfrm>
          <a:off x="161100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xdr:cNvSpPr txBox="1"/>
      </xdr:nvSpPr>
      <xdr:spPr>
        <a:xfrm>
          <a:off x="83630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167476</xdr:rowOff>
    </xdr:from>
    <xdr:ext cx="405111" cy="259045"/>
    <xdr:sp macro="" textlink="">
      <xdr:nvSpPr>
        <xdr:cNvPr id="318" name="n_1mainValue【公営住宅】&#10;有形固定資産減価償却率"/>
        <xdr:cNvSpPr txBox="1"/>
      </xdr:nvSpPr>
      <xdr:spPr>
        <a:xfrm>
          <a:off x="3170564" y="1357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19" name="n_2mainValue【公営住宅】&#10;有形固定資産減価償却率"/>
        <xdr:cNvSpPr txBox="1"/>
      </xdr:nvSpPr>
      <xdr:spPr>
        <a:xfrm>
          <a:off x="2385704" y="135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110326</xdr:rowOff>
    </xdr:from>
    <xdr:ext cx="405111" cy="259045"/>
    <xdr:sp macro="" textlink="">
      <xdr:nvSpPr>
        <xdr:cNvPr id="320" name="n_3mainValue【公営住宅】&#10;有形固定資産減価償却率"/>
        <xdr:cNvSpPr txBox="1"/>
      </xdr:nvSpPr>
      <xdr:spPr>
        <a:xfrm>
          <a:off x="1611004" y="1352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111958</xdr:rowOff>
    </xdr:from>
    <xdr:ext cx="405111" cy="259045"/>
    <xdr:sp macro="" textlink="">
      <xdr:nvSpPr>
        <xdr:cNvPr id="321" name="n_4mainValue【公営住宅】&#10;有形固定資産減価償却率"/>
        <xdr:cNvSpPr txBox="1"/>
      </xdr:nvSpPr>
      <xdr:spPr>
        <a:xfrm>
          <a:off x="83630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xdr:cNvSpPr/>
      </xdr:nvSpPr>
      <xdr:spPr>
        <a:xfrm>
          <a:off x="8445500" y="1452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xdr:cNvSpPr/>
      </xdr:nvSpPr>
      <xdr:spPr>
        <a:xfrm>
          <a:off x="7670800" y="14526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xdr:cNvSpPr/>
      </xdr:nvSpPr>
      <xdr:spPr>
        <a:xfrm>
          <a:off x="6873240" y="14525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xdr:cNvSpPr/>
      </xdr:nvSpPr>
      <xdr:spPr>
        <a:xfrm>
          <a:off x="6098540" y="14526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101629</xdr:rowOff>
    </xdr:from>
    <xdr:to>
      <xdr:col>55</xdr:col>
      <xdr:colOff>50800</xdr:colOff>
      <xdr:row>87</xdr:row>
      <xdr:rowOff>31779</xdr:rowOff>
    </xdr:to>
    <xdr:sp macro="" textlink="">
      <xdr:nvSpPr>
        <xdr:cNvPr id="363" name="楕円 362"/>
        <xdr:cNvSpPr/>
      </xdr:nvSpPr>
      <xdr:spPr>
        <a:xfrm>
          <a:off x="9192260" y="14518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xdr:cNvSpPr txBox="1"/>
      </xdr:nvSpPr>
      <xdr:spPr>
        <a:xfrm>
          <a:off x="9258300" y="1448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102054</xdr:rowOff>
    </xdr:from>
    <xdr:to>
      <xdr:col>50</xdr:col>
      <xdr:colOff>165100</xdr:colOff>
      <xdr:row>87</xdr:row>
      <xdr:rowOff>32204</xdr:rowOff>
    </xdr:to>
    <xdr:sp macro="" textlink="">
      <xdr:nvSpPr>
        <xdr:cNvPr id="365" name="楕円 364"/>
        <xdr:cNvSpPr/>
      </xdr:nvSpPr>
      <xdr:spPr>
        <a:xfrm>
          <a:off x="8445500" y="14519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152429</xdr:rowOff>
    </xdr:from>
    <xdr:to>
      <xdr:col>55</xdr:col>
      <xdr:colOff>0</xdr:colOff>
      <xdr:row>86</xdr:row>
      <xdr:rowOff>152854</xdr:rowOff>
    </xdr:to>
    <xdr:cxnSp macro="">
      <xdr:nvCxnSpPr>
        <xdr:cNvPr id="366" name="直線コネクタ 365"/>
        <xdr:cNvCxnSpPr/>
      </xdr:nvCxnSpPr>
      <xdr:spPr>
        <a:xfrm flipV="1">
          <a:off x="8496300" y="14569469"/>
          <a:ext cx="7239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101943</xdr:rowOff>
    </xdr:from>
    <xdr:to>
      <xdr:col>46</xdr:col>
      <xdr:colOff>38100</xdr:colOff>
      <xdr:row>87</xdr:row>
      <xdr:rowOff>32093</xdr:rowOff>
    </xdr:to>
    <xdr:sp macro="" textlink="">
      <xdr:nvSpPr>
        <xdr:cNvPr id="367" name="楕円 366"/>
        <xdr:cNvSpPr/>
      </xdr:nvSpPr>
      <xdr:spPr>
        <a:xfrm>
          <a:off x="7670800" y="14518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152743</xdr:rowOff>
    </xdr:from>
    <xdr:to>
      <xdr:col>50</xdr:col>
      <xdr:colOff>114300</xdr:colOff>
      <xdr:row>86</xdr:row>
      <xdr:rowOff>152854</xdr:rowOff>
    </xdr:to>
    <xdr:cxnSp macro="">
      <xdr:nvCxnSpPr>
        <xdr:cNvPr id="368" name="直線コネクタ 367"/>
        <xdr:cNvCxnSpPr/>
      </xdr:nvCxnSpPr>
      <xdr:spPr>
        <a:xfrm>
          <a:off x="7713980" y="14569783"/>
          <a:ext cx="78232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102270</xdr:rowOff>
    </xdr:from>
    <xdr:to>
      <xdr:col>41</xdr:col>
      <xdr:colOff>101600</xdr:colOff>
      <xdr:row>87</xdr:row>
      <xdr:rowOff>32420</xdr:rowOff>
    </xdr:to>
    <xdr:sp macro="" textlink="">
      <xdr:nvSpPr>
        <xdr:cNvPr id="369" name="楕円 368"/>
        <xdr:cNvSpPr/>
      </xdr:nvSpPr>
      <xdr:spPr>
        <a:xfrm>
          <a:off x="6873240" y="14519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152743</xdr:rowOff>
    </xdr:from>
    <xdr:to>
      <xdr:col>45</xdr:col>
      <xdr:colOff>177800</xdr:colOff>
      <xdr:row>86</xdr:row>
      <xdr:rowOff>153070</xdr:rowOff>
    </xdr:to>
    <xdr:cxnSp macro="">
      <xdr:nvCxnSpPr>
        <xdr:cNvPr id="370" name="直線コネクタ 369"/>
        <xdr:cNvCxnSpPr/>
      </xdr:nvCxnSpPr>
      <xdr:spPr>
        <a:xfrm flipV="1">
          <a:off x="6924040" y="14569783"/>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103119</xdr:rowOff>
    </xdr:from>
    <xdr:to>
      <xdr:col>36</xdr:col>
      <xdr:colOff>165100</xdr:colOff>
      <xdr:row>87</xdr:row>
      <xdr:rowOff>33269</xdr:rowOff>
    </xdr:to>
    <xdr:sp macro="" textlink="">
      <xdr:nvSpPr>
        <xdr:cNvPr id="371" name="楕円 370"/>
        <xdr:cNvSpPr/>
      </xdr:nvSpPr>
      <xdr:spPr>
        <a:xfrm>
          <a:off x="6098540" y="14520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153070</xdr:rowOff>
    </xdr:from>
    <xdr:to>
      <xdr:col>41</xdr:col>
      <xdr:colOff>50800</xdr:colOff>
      <xdr:row>86</xdr:row>
      <xdr:rowOff>153919</xdr:rowOff>
    </xdr:to>
    <xdr:cxnSp macro="">
      <xdr:nvCxnSpPr>
        <xdr:cNvPr id="372" name="直線コネクタ 371"/>
        <xdr:cNvCxnSpPr/>
      </xdr:nvCxnSpPr>
      <xdr:spPr>
        <a:xfrm flipV="1">
          <a:off x="6149340" y="14570110"/>
          <a:ext cx="7747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xdr:cNvSpPr txBox="1"/>
      </xdr:nvSpPr>
      <xdr:spPr>
        <a:xfrm>
          <a:off x="8271587" y="1461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xdr:cNvSpPr txBox="1"/>
      </xdr:nvSpPr>
      <xdr:spPr>
        <a:xfrm>
          <a:off x="7509587" y="14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29872</xdr:rowOff>
    </xdr:from>
    <xdr:ext cx="469744" cy="259045"/>
    <xdr:sp macro="" textlink="">
      <xdr:nvSpPr>
        <xdr:cNvPr id="375" name="n_3aveValue【公営住宅】&#10;一人当たり面積"/>
        <xdr:cNvSpPr txBox="1"/>
      </xdr:nvSpPr>
      <xdr:spPr>
        <a:xfrm>
          <a:off x="6712027" y="1461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30923</xdr:rowOff>
    </xdr:from>
    <xdr:ext cx="469744" cy="259045"/>
    <xdr:sp macro="" textlink="">
      <xdr:nvSpPr>
        <xdr:cNvPr id="376" name="n_4aveValue【公営住宅】&#10;一人当たり面積"/>
        <xdr:cNvSpPr txBox="1"/>
      </xdr:nvSpPr>
      <xdr:spPr>
        <a:xfrm>
          <a:off x="5937327" y="146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48731</xdr:rowOff>
    </xdr:from>
    <xdr:ext cx="469744" cy="259045"/>
    <xdr:sp macro="" textlink="">
      <xdr:nvSpPr>
        <xdr:cNvPr id="377" name="n_1mainValue【公営住宅】&#10;一人当たり面積"/>
        <xdr:cNvSpPr txBox="1"/>
      </xdr:nvSpPr>
      <xdr:spPr>
        <a:xfrm>
          <a:off x="8271587" y="142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48620</xdr:rowOff>
    </xdr:from>
    <xdr:ext cx="469744" cy="259045"/>
    <xdr:sp macro="" textlink="">
      <xdr:nvSpPr>
        <xdr:cNvPr id="378" name="n_2mainValue【公営住宅】&#10;一人当たり面積"/>
        <xdr:cNvSpPr txBox="1"/>
      </xdr:nvSpPr>
      <xdr:spPr>
        <a:xfrm>
          <a:off x="7509587" y="1429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48947</xdr:rowOff>
    </xdr:from>
    <xdr:ext cx="469744" cy="259045"/>
    <xdr:sp macro="" textlink="">
      <xdr:nvSpPr>
        <xdr:cNvPr id="379" name="n_3mainValue【公営住宅】&#10;一人当たり面積"/>
        <xdr:cNvSpPr txBox="1"/>
      </xdr:nvSpPr>
      <xdr:spPr>
        <a:xfrm>
          <a:off x="6712027" y="142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49796</xdr:rowOff>
    </xdr:from>
    <xdr:ext cx="469744" cy="259045"/>
    <xdr:sp macro="" textlink="">
      <xdr:nvSpPr>
        <xdr:cNvPr id="380" name="n_4mainValue【公営住宅】&#10;一人当たり面積"/>
        <xdr:cNvSpPr txBox="1"/>
      </xdr:nvSpPr>
      <xdr:spPr>
        <a:xfrm>
          <a:off x="5937327" y="1429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xdr:cNvSpPr/>
      </xdr:nvSpPr>
      <xdr:spPr>
        <a:xfrm>
          <a:off x="135788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xdr:cNvSpPr/>
      </xdr:nvSpPr>
      <xdr:spPr>
        <a:xfrm>
          <a:off x="1280414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xdr:cNvSpPr/>
      </xdr:nvSpPr>
      <xdr:spPr>
        <a:xfrm>
          <a:off x="12029440" y="6261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xdr:cNvSpPr/>
      </xdr:nvSpPr>
      <xdr:spPr>
        <a:xfrm>
          <a:off x="11231880"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127000</xdr:rowOff>
    </xdr:from>
    <xdr:to>
      <xdr:col>85</xdr:col>
      <xdr:colOff>177800</xdr:colOff>
      <xdr:row>39</xdr:row>
      <xdr:rowOff>57150</xdr:rowOff>
    </xdr:to>
    <xdr:sp macro="" textlink="">
      <xdr:nvSpPr>
        <xdr:cNvPr id="436" name="楕円 435"/>
        <xdr:cNvSpPr/>
      </xdr:nvSpPr>
      <xdr:spPr>
        <a:xfrm>
          <a:off x="14325600" y="64973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105427</xdr:rowOff>
    </xdr:from>
    <xdr:ext cx="405111" cy="259045"/>
    <xdr:sp macro="" textlink="">
      <xdr:nvSpPr>
        <xdr:cNvPr id="437" name="【認定こども園・幼稚園・保育所】&#10;有形固定資産減価償却率該当値テキスト"/>
        <xdr:cNvSpPr txBox="1"/>
      </xdr:nvSpPr>
      <xdr:spPr>
        <a:xfrm>
          <a:off x="14414500"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38" name="楕円 437"/>
        <xdr:cNvSpPr/>
      </xdr:nvSpPr>
      <xdr:spPr>
        <a:xfrm>
          <a:off x="135788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6350</xdr:rowOff>
    </xdr:to>
    <xdr:cxnSp macro="">
      <xdr:nvCxnSpPr>
        <xdr:cNvPr id="439" name="直線コネクタ 438"/>
        <xdr:cNvCxnSpPr/>
      </xdr:nvCxnSpPr>
      <xdr:spPr>
        <a:xfrm>
          <a:off x="13629640" y="6515100"/>
          <a:ext cx="74676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40" name="楕円 439"/>
        <xdr:cNvSpPr/>
      </xdr:nvSpPr>
      <xdr:spPr>
        <a:xfrm>
          <a:off x="1280414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144780</xdr:rowOff>
    </xdr:to>
    <xdr:cxnSp macro="">
      <xdr:nvCxnSpPr>
        <xdr:cNvPr id="441" name="直線コネクタ 440"/>
        <xdr:cNvCxnSpPr/>
      </xdr:nvCxnSpPr>
      <xdr:spPr>
        <a:xfrm>
          <a:off x="12854940" y="64998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24130</xdr:rowOff>
    </xdr:from>
    <xdr:to>
      <xdr:col>72</xdr:col>
      <xdr:colOff>38100</xdr:colOff>
      <xdr:row>39</xdr:row>
      <xdr:rowOff>125730</xdr:rowOff>
    </xdr:to>
    <xdr:sp macro="" textlink="">
      <xdr:nvSpPr>
        <xdr:cNvPr id="442" name="楕円 441"/>
        <xdr:cNvSpPr/>
      </xdr:nvSpPr>
      <xdr:spPr>
        <a:xfrm>
          <a:off x="12029440" y="6562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39</xdr:row>
      <xdr:rowOff>74930</xdr:rowOff>
    </xdr:to>
    <xdr:cxnSp macro="">
      <xdr:nvCxnSpPr>
        <xdr:cNvPr id="443" name="直線コネクタ 442"/>
        <xdr:cNvCxnSpPr/>
      </xdr:nvCxnSpPr>
      <xdr:spPr>
        <a:xfrm flipV="1">
          <a:off x="12072620" y="6499860"/>
          <a:ext cx="78232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444" name="楕円 443"/>
        <xdr:cNvSpPr/>
      </xdr:nvSpPr>
      <xdr:spPr>
        <a:xfrm>
          <a:off x="1123188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45720</xdr:rowOff>
    </xdr:from>
    <xdr:to>
      <xdr:col>71</xdr:col>
      <xdr:colOff>177800</xdr:colOff>
      <xdr:row>39</xdr:row>
      <xdr:rowOff>74930</xdr:rowOff>
    </xdr:to>
    <xdr:cxnSp macro="">
      <xdr:nvCxnSpPr>
        <xdr:cNvPr id="445" name="直線コネクタ 444"/>
        <xdr:cNvCxnSpPr/>
      </xdr:nvCxnSpPr>
      <xdr:spPr>
        <a:xfrm>
          <a:off x="11282680" y="6583680"/>
          <a:ext cx="78994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46" name="n_1aveValue【認定こども園・幼稚園・保育所】&#10;有形固定資産減価償却率"/>
        <xdr:cNvSpPr txBox="1"/>
      </xdr:nvSpPr>
      <xdr:spPr>
        <a:xfrm>
          <a:off x="13437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7" name="n_2aveValue【認定こども園・幼稚園・保育所】&#10;有形固定資産減価償却率"/>
        <xdr:cNvSpPr txBox="1"/>
      </xdr:nvSpPr>
      <xdr:spPr>
        <a:xfrm>
          <a:off x="126752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8" name="n_3aveValue【認定こども園・幼稚園・保育所】&#10;有形固定資産減価償却率"/>
        <xdr:cNvSpPr txBox="1"/>
      </xdr:nvSpPr>
      <xdr:spPr>
        <a:xfrm>
          <a:off x="119005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xdr:cNvSpPr txBox="1"/>
      </xdr:nvSpPr>
      <xdr:spPr>
        <a:xfrm>
          <a:off x="1110298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50" name="n_1mainValue【認定こども園・幼稚園・保育所】&#10;有形固定資産減価償却率"/>
        <xdr:cNvSpPr txBox="1"/>
      </xdr:nvSpPr>
      <xdr:spPr>
        <a:xfrm>
          <a:off x="134372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51" name="n_2mainValue【認定こども園・幼稚園・保育所】&#10;有形固定資産減価償却率"/>
        <xdr:cNvSpPr txBox="1"/>
      </xdr:nvSpPr>
      <xdr:spPr>
        <a:xfrm>
          <a:off x="126752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116857</xdr:rowOff>
    </xdr:from>
    <xdr:ext cx="405111" cy="259045"/>
    <xdr:sp macro="" textlink="">
      <xdr:nvSpPr>
        <xdr:cNvPr id="452" name="n_3mainValue【認定こども園・幼稚園・保育所】&#10;有形固定資産減価償却率"/>
        <xdr:cNvSpPr txBox="1"/>
      </xdr:nvSpPr>
      <xdr:spPr>
        <a:xfrm>
          <a:off x="119005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453" name="n_4mainValue【認定こども園・幼稚園・保育所】&#10;有形固定資産減価償却率"/>
        <xdr:cNvSpPr txBox="1"/>
      </xdr:nvSpPr>
      <xdr:spPr>
        <a:xfrm>
          <a:off x="1110298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18735040" y="662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xdr:cNvSpPr/>
      </xdr:nvSpPr>
      <xdr:spPr>
        <a:xfrm>
          <a:off x="171627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xdr:cNvSpPr/>
      </xdr:nvSpPr>
      <xdr:spPr>
        <a:xfrm>
          <a:off x="16388080" y="667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50437</xdr:rowOff>
    </xdr:from>
    <xdr:to>
      <xdr:col>116</xdr:col>
      <xdr:colOff>114300</xdr:colOff>
      <xdr:row>40</xdr:row>
      <xdr:rowOff>152037</xdr:rowOff>
    </xdr:to>
    <xdr:sp macro="" textlink="">
      <xdr:nvSpPr>
        <xdr:cNvPr id="495" name="楕円 494"/>
        <xdr:cNvSpPr/>
      </xdr:nvSpPr>
      <xdr:spPr>
        <a:xfrm>
          <a:off x="1945894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28864</xdr:rowOff>
    </xdr:from>
    <xdr:ext cx="469744" cy="259045"/>
    <xdr:sp macro="" textlink="">
      <xdr:nvSpPr>
        <xdr:cNvPr id="496" name="【認定こども園・幼稚園・保育所】&#10;一人当たり面積該当値テキスト"/>
        <xdr:cNvSpPr txBox="1"/>
      </xdr:nvSpPr>
      <xdr:spPr>
        <a:xfrm>
          <a:off x="19547840" y="673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59146</xdr:rowOff>
    </xdr:from>
    <xdr:to>
      <xdr:col>112</xdr:col>
      <xdr:colOff>38100</xdr:colOff>
      <xdr:row>40</xdr:row>
      <xdr:rowOff>160746</xdr:rowOff>
    </xdr:to>
    <xdr:sp macro="" textlink="">
      <xdr:nvSpPr>
        <xdr:cNvPr id="497" name="楕円 496"/>
        <xdr:cNvSpPr/>
      </xdr:nvSpPr>
      <xdr:spPr>
        <a:xfrm>
          <a:off x="18735040" y="6764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101237</xdr:rowOff>
    </xdr:from>
    <xdr:to>
      <xdr:col>116</xdr:col>
      <xdr:colOff>63500</xdr:colOff>
      <xdr:row>40</xdr:row>
      <xdr:rowOff>109946</xdr:rowOff>
    </xdr:to>
    <xdr:cxnSp macro="">
      <xdr:nvCxnSpPr>
        <xdr:cNvPr id="498" name="直線コネクタ 497"/>
        <xdr:cNvCxnSpPr/>
      </xdr:nvCxnSpPr>
      <xdr:spPr>
        <a:xfrm flipV="1">
          <a:off x="18778220" y="6806837"/>
          <a:ext cx="73152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89626</xdr:rowOff>
    </xdr:from>
    <xdr:to>
      <xdr:col>107</xdr:col>
      <xdr:colOff>101600</xdr:colOff>
      <xdr:row>41</xdr:row>
      <xdr:rowOff>19776</xdr:rowOff>
    </xdr:to>
    <xdr:sp macro="" textlink="">
      <xdr:nvSpPr>
        <xdr:cNvPr id="499" name="楕円 498"/>
        <xdr:cNvSpPr/>
      </xdr:nvSpPr>
      <xdr:spPr>
        <a:xfrm>
          <a:off x="17937480" y="679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109946</xdr:rowOff>
    </xdr:from>
    <xdr:to>
      <xdr:col>111</xdr:col>
      <xdr:colOff>177800</xdr:colOff>
      <xdr:row>40</xdr:row>
      <xdr:rowOff>140426</xdr:rowOff>
    </xdr:to>
    <xdr:cxnSp macro="">
      <xdr:nvCxnSpPr>
        <xdr:cNvPr id="500" name="直線コネクタ 499"/>
        <xdr:cNvCxnSpPr/>
      </xdr:nvCxnSpPr>
      <xdr:spPr>
        <a:xfrm flipV="1">
          <a:off x="17988280" y="681554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98334</xdr:rowOff>
    </xdr:from>
    <xdr:to>
      <xdr:col>102</xdr:col>
      <xdr:colOff>165100</xdr:colOff>
      <xdr:row>41</xdr:row>
      <xdr:rowOff>28484</xdr:rowOff>
    </xdr:to>
    <xdr:sp macro="" textlink="">
      <xdr:nvSpPr>
        <xdr:cNvPr id="501" name="楕円 500"/>
        <xdr:cNvSpPr/>
      </xdr:nvSpPr>
      <xdr:spPr>
        <a:xfrm>
          <a:off x="17162780" y="6803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140426</xdr:rowOff>
    </xdr:from>
    <xdr:to>
      <xdr:col>107</xdr:col>
      <xdr:colOff>50800</xdr:colOff>
      <xdr:row>40</xdr:row>
      <xdr:rowOff>149134</xdr:rowOff>
    </xdr:to>
    <xdr:cxnSp macro="">
      <xdr:nvCxnSpPr>
        <xdr:cNvPr id="502" name="直線コネクタ 501"/>
        <xdr:cNvCxnSpPr/>
      </xdr:nvCxnSpPr>
      <xdr:spPr>
        <a:xfrm flipV="1">
          <a:off x="17213580" y="6846026"/>
          <a:ext cx="7747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105954</xdr:rowOff>
    </xdr:from>
    <xdr:to>
      <xdr:col>98</xdr:col>
      <xdr:colOff>38100</xdr:colOff>
      <xdr:row>41</xdr:row>
      <xdr:rowOff>36104</xdr:rowOff>
    </xdr:to>
    <xdr:sp macro="" textlink="">
      <xdr:nvSpPr>
        <xdr:cNvPr id="503" name="楕円 502"/>
        <xdr:cNvSpPr/>
      </xdr:nvSpPr>
      <xdr:spPr>
        <a:xfrm>
          <a:off x="16388080" y="6811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149134</xdr:rowOff>
    </xdr:from>
    <xdr:to>
      <xdr:col>102</xdr:col>
      <xdr:colOff>114300</xdr:colOff>
      <xdr:row>40</xdr:row>
      <xdr:rowOff>156754</xdr:rowOff>
    </xdr:to>
    <xdr:cxnSp macro="">
      <xdr:nvCxnSpPr>
        <xdr:cNvPr id="504" name="直線コネクタ 503"/>
        <xdr:cNvCxnSpPr/>
      </xdr:nvCxnSpPr>
      <xdr:spPr>
        <a:xfrm flipV="1">
          <a:off x="16431260" y="6854734"/>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xdr:cNvSpPr txBox="1"/>
      </xdr:nvSpPr>
      <xdr:spPr>
        <a:xfrm>
          <a:off x="185611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xdr:cNvSpPr txBox="1"/>
      </xdr:nvSpPr>
      <xdr:spPr>
        <a:xfrm>
          <a:off x="1700156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xdr:cNvSpPr txBox="1"/>
      </xdr:nvSpPr>
      <xdr:spPr>
        <a:xfrm>
          <a:off x="16226867" y="64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151873</xdr:rowOff>
    </xdr:from>
    <xdr:ext cx="469744" cy="259045"/>
    <xdr:sp macro="" textlink="">
      <xdr:nvSpPr>
        <xdr:cNvPr id="509" name="n_1mainValue【認定こども園・幼稚園・保育所】&#10;一人当たり面積"/>
        <xdr:cNvSpPr txBox="1"/>
      </xdr:nvSpPr>
      <xdr:spPr>
        <a:xfrm>
          <a:off x="18561127" y="68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10903</xdr:rowOff>
    </xdr:from>
    <xdr:ext cx="469744" cy="259045"/>
    <xdr:sp macro="" textlink="">
      <xdr:nvSpPr>
        <xdr:cNvPr id="510" name="n_2mainValue【認定こども園・幼稚園・保育所】&#10;一人当たり面積"/>
        <xdr:cNvSpPr txBox="1"/>
      </xdr:nvSpPr>
      <xdr:spPr>
        <a:xfrm>
          <a:off x="17776267" y="68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19611</xdr:rowOff>
    </xdr:from>
    <xdr:ext cx="469744" cy="259045"/>
    <xdr:sp macro="" textlink="">
      <xdr:nvSpPr>
        <xdr:cNvPr id="511" name="n_3mainValue【認定こども園・幼稚園・保育所】&#10;一人当たり面積"/>
        <xdr:cNvSpPr txBox="1"/>
      </xdr:nvSpPr>
      <xdr:spPr>
        <a:xfrm>
          <a:off x="17001567" y="68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27231</xdr:rowOff>
    </xdr:from>
    <xdr:ext cx="469744" cy="259045"/>
    <xdr:sp macro="" textlink="">
      <xdr:nvSpPr>
        <xdr:cNvPr id="512" name="n_4mainValue【認定こども園・幼稚園・保育所】&#10;一人当たり面積"/>
        <xdr:cNvSpPr txBox="1"/>
      </xdr:nvSpPr>
      <xdr:spPr>
        <a:xfrm>
          <a:off x="16226867" y="69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53" name="楕円 552"/>
        <xdr:cNvSpPr/>
      </xdr:nvSpPr>
      <xdr:spPr>
        <a:xfrm>
          <a:off x="14325600" y="98190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54" name="【学校施設】&#10;有形固定資産減価償却率該当値テキスト"/>
        <xdr:cNvSpPr txBox="1"/>
      </xdr:nvSpPr>
      <xdr:spPr>
        <a:xfrm>
          <a:off x="144145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46355</xdr:rowOff>
    </xdr:from>
    <xdr:to>
      <xdr:col>81</xdr:col>
      <xdr:colOff>101600</xdr:colOff>
      <xdr:row>58</xdr:row>
      <xdr:rowOff>147955</xdr:rowOff>
    </xdr:to>
    <xdr:sp macro="" textlink="">
      <xdr:nvSpPr>
        <xdr:cNvPr id="555" name="楕円 554"/>
        <xdr:cNvSpPr/>
      </xdr:nvSpPr>
      <xdr:spPr>
        <a:xfrm>
          <a:off x="1357884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97155</xdr:rowOff>
    </xdr:from>
    <xdr:to>
      <xdr:col>85</xdr:col>
      <xdr:colOff>127000</xdr:colOff>
      <xdr:row>58</xdr:row>
      <xdr:rowOff>146685</xdr:rowOff>
    </xdr:to>
    <xdr:cxnSp macro="">
      <xdr:nvCxnSpPr>
        <xdr:cNvPr id="556" name="直線コネクタ 555"/>
        <xdr:cNvCxnSpPr/>
      </xdr:nvCxnSpPr>
      <xdr:spPr>
        <a:xfrm>
          <a:off x="13629640" y="982027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557" name="楕円 556"/>
        <xdr:cNvSpPr/>
      </xdr:nvSpPr>
      <xdr:spPr>
        <a:xfrm>
          <a:off x="1280414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97155</xdr:rowOff>
    </xdr:to>
    <xdr:cxnSp macro="">
      <xdr:nvCxnSpPr>
        <xdr:cNvPr id="558" name="直線コネクタ 557"/>
        <xdr:cNvCxnSpPr/>
      </xdr:nvCxnSpPr>
      <xdr:spPr>
        <a:xfrm>
          <a:off x="12854940" y="978027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59" name="楕円 558"/>
        <xdr:cNvSpPr/>
      </xdr:nvSpPr>
      <xdr:spPr>
        <a:xfrm>
          <a:off x="12029440" y="9725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57150</xdr:rowOff>
    </xdr:to>
    <xdr:cxnSp macro="">
      <xdr:nvCxnSpPr>
        <xdr:cNvPr id="560" name="直線コネクタ 559"/>
        <xdr:cNvCxnSpPr/>
      </xdr:nvCxnSpPr>
      <xdr:spPr>
        <a:xfrm>
          <a:off x="12072620" y="97726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561" name="楕円 560"/>
        <xdr:cNvSpPr/>
      </xdr:nvSpPr>
      <xdr:spPr>
        <a:xfrm>
          <a:off x="11231880" y="981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146685</xdr:rowOff>
    </xdr:to>
    <xdr:cxnSp macro="">
      <xdr:nvCxnSpPr>
        <xdr:cNvPr id="562" name="直線コネクタ 561"/>
        <xdr:cNvCxnSpPr/>
      </xdr:nvCxnSpPr>
      <xdr:spPr>
        <a:xfrm flipV="1">
          <a:off x="11282680" y="9772650"/>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xdr:cNvSpPr txBox="1"/>
      </xdr:nvSpPr>
      <xdr:spPr>
        <a:xfrm>
          <a:off x="126752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164482</xdr:rowOff>
    </xdr:from>
    <xdr:ext cx="405111" cy="259045"/>
    <xdr:sp macro="" textlink="">
      <xdr:nvSpPr>
        <xdr:cNvPr id="567" name="n_1mainValue【学校施設】&#10;有形固定資産減価償却率"/>
        <xdr:cNvSpPr txBox="1"/>
      </xdr:nvSpPr>
      <xdr:spPr>
        <a:xfrm>
          <a:off x="134372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68" name="n_2mainValue【学校施設】&#10;有形固定資産減価償却率"/>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69" name="n_3mainValue【学校施設】&#10;有形固定資産減価償却率"/>
        <xdr:cNvSpPr txBox="1"/>
      </xdr:nvSpPr>
      <xdr:spPr>
        <a:xfrm>
          <a:off x="119005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42562</xdr:rowOff>
    </xdr:from>
    <xdr:ext cx="405111" cy="259045"/>
    <xdr:sp macro="" textlink="">
      <xdr:nvSpPr>
        <xdr:cNvPr id="570" name="n_4mainValue【学校施設】&#10;有形固定資産減価償却率"/>
        <xdr:cNvSpPr txBox="1"/>
      </xdr:nvSpPr>
      <xdr:spPr>
        <a:xfrm>
          <a:off x="1110298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xdr:cNvSpPr/>
      </xdr:nvSpPr>
      <xdr:spPr>
        <a:xfrm>
          <a:off x="18735040" y="10490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xdr:cNvSpPr/>
      </xdr:nvSpPr>
      <xdr:spPr>
        <a:xfrm>
          <a:off x="17937480" y="10480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xdr:cNvSpPr/>
      </xdr:nvSpPr>
      <xdr:spPr>
        <a:xfrm>
          <a:off x="17162780" y="10491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xdr:cNvSpPr/>
      </xdr:nvSpPr>
      <xdr:spPr>
        <a:xfrm>
          <a:off x="16388080" y="10503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10" name="楕円 609"/>
        <xdr:cNvSpPr/>
      </xdr:nvSpPr>
      <xdr:spPr>
        <a:xfrm>
          <a:off x="194589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74947</xdr:rowOff>
    </xdr:from>
    <xdr:ext cx="469744" cy="259045"/>
    <xdr:sp macro="" textlink="">
      <xdr:nvSpPr>
        <xdr:cNvPr id="611" name="【学校施設】&#10;一人当たり面積該当値テキスト"/>
        <xdr:cNvSpPr txBox="1"/>
      </xdr:nvSpPr>
      <xdr:spPr>
        <a:xfrm>
          <a:off x="1954784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60376</xdr:rowOff>
    </xdr:from>
    <xdr:to>
      <xdr:col>112</xdr:col>
      <xdr:colOff>38100</xdr:colOff>
      <xdr:row>62</xdr:row>
      <xdr:rowOff>161976</xdr:rowOff>
    </xdr:to>
    <xdr:sp macro="" textlink="">
      <xdr:nvSpPr>
        <xdr:cNvPr id="612" name="楕円 611"/>
        <xdr:cNvSpPr/>
      </xdr:nvSpPr>
      <xdr:spPr>
        <a:xfrm>
          <a:off x="18735040" y="10454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111176</xdr:rowOff>
    </xdr:to>
    <xdr:cxnSp macro="">
      <xdr:nvCxnSpPr>
        <xdr:cNvPr id="613" name="直線コネクタ 612"/>
        <xdr:cNvCxnSpPr/>
      </xdr:nvCxnSpPr>
      <xdr:spPr>
        <a:xfrm flipV="1">
          <a:off x="18778220" y="10496550"/>
          <a:ext cx="73152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69291</xdr:rowOff>
    </xdr:from>
    <xdr:to>
      <xdr:col>107</xdr:col>
      <xdr:colOff>101600</xdr:colOff>
      <xdr:row>62</xdr:row>
      <xdr:rowOff>170891</xdr:rowOff>
    </xdr:to>
    <xdr:sp macro="" textlink="">
      <xdr:nvSpPr>
        <xdr:cNvPr id="614" name="楕円 613"/>
        <xdr:cNvSpPr/>
      </xdr:nvSpPr>
      <xdr:spPr>
        <a:xfrm>
          <a:off x="17937480" y="104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111176</xdr:rowOff>
    </xdr:from>
    <xdr:to>
      <xdr:col>111</xdr:col>
      <xdr:colOff>177800</xdr:colOff>
      <xdr:row>62</xdr:row>
      <xdr:rowOff>120091</xdr:rowOff>
    </xdr:to>
    <xdr:cxnSp macro="">
      <xdr:nvCxnSpPr>
        <xdr:cNvPr id="615" name="直線コネクタ 614"/>
        <xdr:cNvCxnSpPr/>
      </xdr:nvCxnSpPr>
      <xdr:spPr>
        <a:xfrm flipV="1">
          <a:off x="17988280" y="10504856"/>
          <a:ext cx="78994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77139</xdr:rowOff>
    </xdr:from>
    <xdr:to>
      <xdr:col>102</xdr:col>
      <xdr:colOff>165100</xdr:colOff>
      <xdr:row>63</xdr:row>
      <xdr:rowOff>7289</xdr:rowOff>
    </xdr:to>
    <xdr:sp macro="" textlink="">
      <xdr:nvSpPr>
        <xdr:cNvPr id="616" name="楕円 615"/>
        <xdr:cNvSpPr/>
      </xdr:nvSpPr>
      <xdr:spPr>
        <a:xfrm>
          <a:off x="17162780" y="10470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120091</xdr:rowOff>
    </xdr:from>
    <xdr:to>
      <xdr:col>107</xdr:col>
      <xdr:colOff>50800</xdr:colOff>
      <xdr:row>62</xdr:row>
      <xdr:rowOff>127939</xdr:rowOff>
    </xdr:to>
    <xdr:cxnSp macro="">
      <xdr:nvCxnSpPr>
        <xdr:cNvPr id="617" name="直線コネクタ 616"/>
        <xdr:cNvCxnSpPr/>
      </xdr:nvCxnSpPr>
      <xdr:spPr>
        <a:xfrm flipV="1">
          <a:off x="17213580" y="10513771"/>
          <a:ext cx="7747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86741</xdr:rowOff>
    </xdr:from>
    <xdr:to>
      <xdr:col>98</xdr:col>
      <xdr:colOff>38100</xdr:colOff>
      <xdr:row>63</xdr:row>
      <xdr:rowOff>16891</xdr:rowOff>
    </xdr:to>
    <xdr:sp macro="" textlink="">
      <xdr:nvSpPr>
        <xdr:cNvPr id="618" name="楕円 617"/>
        <xdr:cNvSpPr/>
      </xdr:nvSpPr>
      <xdr:spPr>
        <a:xfrm>
          <a:off x="16388080" y="10480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127939</xdr:rowOff>
    </xdr:from>
    <xdr:to>
      <xdr:col>102</xdr:col>
      <xdr:colOff>114300</xdr:colOff>
      <xdr:row>62</xdr:row>
      <xdr:rowOff>137541</xdr:rowOff>
    </xdr:to>
    <xdr:cxnSp macro="">
      <xdr:nvCxnSpPr>
        <xdr:cNvPr id="619" name="直線コネクタ 618"/>
        <xdr:cNvCxnSpPr/>
      </xdr:nvCxnSpPr>
      <xdr:spPr>
        <a:xfrm flipV="1">
          <a:off x="16431260" y="10521619"/>
          <a:ext cx="78232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20" name="n_1aveValue【学校施設】&#10;一人当たり面積"/>
        <xdr:cNvSpPr txBox="1"/>
      </xdr:nvSpPr>
      <xdr:spPr>
        <a:xfrm>
          <a:off x="18561127" y="105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21" name="n_2aveValue【学校施設】&#10;一人当たり面積"/>
        <xdr:cNvSpPr txBox="1"/>
      </xdr:nvSpPr>
      <xdr:spPr>
        <a:xfrm>
          <a:off x="17776267" y="1056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22" name="n_3aveValue【学校施設】&#10;一人当たり面積"/>
        <xdr:cNvSpPr txBox="1"/>
      </xdr:nvSpPr>
      <xdr:spPr>
        <a:xfrm>
          <a:off x="17001567" y="105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23" name="n_4aveValue【学校施設】&#10;一人当たり面積"/>
        <xdr:cNvSpPr txBox="1"/>
      </xdr:nvSpPr>
      <xdr:spPr>
        <a:xfrm>
          <a:off x="16226867" y="105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7053</xdr:rowOff>
    </xdr:from>
    <xdr:ext cx="469744" cy="259045"/>
    <xdr:sp macro="" textlink="">
      <xdr:nvSpPr>
        <xdr:cNvPr id="624" name="n_1mainValue【学校施設】&#10;一人当たり面積"/>
        <xdr:cNvSpPr txBox="1"/>
      </xdr:nvSpPr>
      <xdr:spPr>
        <a:xfrm>
          <a:off x="18561127" y="102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15968</xdr:rowOff>
    </xdr:from>
    <xdr:ext cx="469744" cy="259045"/>
    <xdr:sp macro="" textlink="">
      <xdr:nvSpPr>
        <xdr:cNvPr id="625" name="n_2mainValue【学校施設】&#10;一人当たり面積"/>
        <xdr:cNvSpPr txBox="1"/>
      </xdr:nvSpPr>
      <xdr:spPr>
        <a:xfrm>
          <a:off x="17776267" y="102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23816</xdr:rowOff>
    </xdr:from>
    <xdr:ext cx="469744" cy="259045"/>
    <xdr:sp macro="" textlink="">
      <xdr:nvSpPr>
        <xdr:cNvPr id="626" name="n_3mainValue【学校施設】&#10;一人当たり面積"/>
        <xdr:cNvSpPr txBox="1"/>
      </xdr:nvSpPr>
      <xdr:spPr>
        <a:xfrm>
          <a:off x="17001567" y="102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33418</xdr:rowOff>
    </xdr:from>
    <xdr:ext cx="469744" cy="259045"/>
    <xdr:sp macro="" textlink="">
      <xdr:nvSpPr>
        <xdr:cNvPr id="627" name="n_4mainValue【学校施設】&#10;一人当たり面積"/>
        <xdr:cNvSpPr txBox="1"/>
      </xdr:nvSpPr>
      <xdr:spPr>
        <a:xfrm>
          <a:off x="16226867" y="1025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4414500" y="1744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xdr:cNvSpPr/>
      </xdr:nvSpPr>
      <xdr:spPr>
        <a:xfrm>
          <a:off x="1357884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xdr:cNvSpPr/>
      </xdr:nvSpPr>
      <xdr:spPr>
        <a:xfrm>
          <a:off x="12804140" y="1754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xdr:cNvSpPr/>
      </xdr:nvSpPr>
      <xdr:spPr>
        <a:xfrm>
          <a:off x="12029440" y="1753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xdr:cNvSpPr/>
      </xdr:nvSpPr>
      <xdr:spPr>
        <a:xfrm>
          <a:off x="112318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684" name="楕円 683"/>
        <xdr:cNvSpPr/>
      </xdr:nvSpPr>
      <xdr:spPr>
        <a:xfrm>
          <a:off x="14325600" y="177057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685" name="【公民館】&#10;有形固定資産減価償却率該当値テキスト"/>
        <xdr:cNvSpPr txBox="1"/>
      </xdr:nvSpPr>
      <xdr:spPr>
        <a:xfrm>
          <a:off x="14414500"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86" name="楕円 685"/>
        <xdr:cNvSpPr/>
      </xdr:nvSpPr>
      <xdr:spPr>
        <a:xfrm>
          <a:off x="1357884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154305</xdr:rowOff>
    </xdr:to>
    <xdr:cxnSp macro="">
      <xdr:nvCxnSpPr>
        <xdr:cNvPr id="687" name="直線コネクタ 686"/>
        <xdr:cNvCxnSpPr/>
      </xdr:nvCxnSpPr>
      <xdr:spPr>
        <a:xfrm>
          <a:off x="13629640" y="1772412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29211</xdr:rowOff>
    </xdr:from>
    <xdr:to>
      <xdr:col>76</xdr:col>
      <xdr:colOff>165100</xdr:colOff>
      <xdr:row>105</xdr:row>
      <xdr:rowOff>130811</xdr:rowOff>
    </xdr:to>
    <xdr:sp macro="" textlink="">
      <xdr:nvSpPr>
        <xdr:cNvPr id="688" name="楕円 687"/>
        <xdr:cNvSpPr/>
      </xdr:nvSpPr>
      <xdr:spPr>
        <a:xfrm>
          <a:off x="128041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105</xdr:row>
      <xdr:rowOff>121920</xdr:rowOff>
    </xdr:to>
    <xdr:cxnSp macro="">
      <xdr:nvCxnSpPr>
        <xdr:cNvPr id="689" name="直線コネクタ 688"/>
        <xdr:cNvCxnSpPr/>
      </xdr:nvCxnSpPr>
      <xdr:spPr>
        <a:xfrm>
          <a:off x="12854940" y="1768221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690" name="楕円 689"/>
        <xdr:cNvSpPr/>
      </xdr:nvSpPr>
      <xdr:spPr>
        <a:xfrm>
          <a:off x="12029440" y="1764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95250</xdr:rowOff>
    </xdr:to>
    <xdr:cxnSp macro="">
      <xdr:nvCxnSpPr>
        <xdr:cNvPr id="691" name="直線コネクタ 690"/>
        <xdr:cNvCxnSpPr/>
      </xdr:nvCxnSpPr>
      <xdr:spPr>
        <a:xfrm flipV="1">
          <a:off x="12072620" y="1768221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692" name="楕円 691"/>
        <xdr:cNvSpPr/>
      </xdr:nvSpPr>
      <xdr:spPr>
        <a:xfrm>
          <a:off x="1123188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95250</xdr:rowOff>
    </xdr:to>
    <xdr:cxnSp macro="">
      <xdr:nvCxnSpPr>
        <xdr:cNvPr id="693" name="直線コネクタ 692"/>
        <xdr:cNvCxnSpPr/>
      </xdr:nvCxnSpPr>
      <xdr:spPr>
        <a:xfrm>
          <a:off x="11282680" y="1765935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xdr:cNvSpPr txBox="1"/>
      </xdr:nvSpPr>
      <xdr:spPr>
        <a:xfrm>
          <a:off x="1343724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xdr:cNvSpPr txBox="1"/>
      </xdr:nvSpPr>
      <xdr:spPr>
        <a:xfrm>
          <a:off x="126752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xdr:cNvSpPr txBox="1"/>
      </xdr:nvSpPr>
      <xdr:spPr>
        <a:xfrm>
          <a:off x="119005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xdr:cNvSpPr txBox="1"/>
      </xdr:nvSpPr>
      <xdr:spPr>
        <a:xfrm>
          <a:off x="1110298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698" name="n_1mainValue【公民館】&#10;有形固定資産減価償却率"/>
        <xdr:cNvSpPr txBox="1"/>
      </xdr:nvSpPr>
      <xdr:spPr>
        <a:xfrm>
          <a:off x="134372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121938</xdr:rowOff>
    </xdr:from>
    <xdr:ext cx="405111" cy="259045"/>
    <xdr:sp macro="" textlink="">
      <xdr:nvSpPr>
        <xdr:cNvPr id="699" name="n_2mainValue【公民館】&#10;有形固定資産減価償却率"/>
        <xdr:cNvSpPr txBox="1"/>
      </xdr:nvSpPr>
      <xdr:spPr>
        <a:xfrm>
          <a:off x="126752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00" name="n_3mainValue【公民館】&#10;有形固定資産減価償却率"/>
        <xdr:cNvSpPr txBox="1"/>
      </xdr:nvSpPr>
      <xdr:spPr>
        <a:xfrm>
          <a:off x="119005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701" name="n_4mainValue【公民館】&#10;有形固定資産減価償却率"/>
        <xdr:cNvSpPr txBox="1"/>
      </xdr:nvSpPr>
      <xdr:spPr>
        <a:xfrm>
          <a:off x="1110298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169990</xdr:rowOff>
    </xdr:from>
    <xdr:to>
      <xdr:col>116</xdr:col>
      <xdr:colOff>114300</xdr:colOff>
      <xdr:row>108</xdr:row>
      <xdr:rowOff>100140</xdr:rowOff>
    </xdr:to>
    <xdr:sp macro="" textlink="">
      <xdr:nvSpPr>
        <xdr:cNvPr id="741" name="楕円 740"/>
        <xdr:cNvSpPr/>
      </xdr:nvSpPr>
      <xdr:spPr>
        <a:xfrm>
          <a:off x="19458940" y="1810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742" name="【公民館】&#10;一人当たり面積該当値テキスト"/>
        <xdr:cNvSpPr txBox="1"/>
      </xdr:nvSpPr>
      <xdr:spPr>
        <a:xfrm>
          <a:off x="19547840" y="180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xdr:rowOff>
    </xdr:from>
    <xdr:to>
      <xdr:col>112</xdr:col>
      <xdr:colOff>38100</xdr:colOff>
      <xdr:row>108</xdr:row>
      <xdr:rowOff>102806</xdr:rowOff>
    </xdr:to>
    <xdr:sp macro="" textlink="">
      <xdr:nvSpPr>
        <xdr:cNvPr id="743" name="楕円 742"/>
        <xdr:cNvSpPr/>
      </xdr:nvSpPr>
      <xdr:spPr>
        <a:xfrm>
          <a:off x="18735040" y="18106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49340</xdr:rowOff>
    </xdr:from>
    <xdr:to>
      <xdr:col>116</xdr:col>
      <xdr:colOff>63500</xdr:colOff>
      <xdr:row>108</xdr:row>
      <xdr:rowOff>52006</xdr:rowOff>
    </xdr:to>
    <xdr:cxnSp macro="">
      <xdr:nvCxnSpPr>
        <xdr:cNvPr id="744" name="直線コネクタ 743"/>
        <xdr:cNvCxnSpPr/>
      </xdr:nvCxnSpPr>
      <xdr:spPr>
        <a:xfrm flipV="1">
          <a:off x="18778220" y="18154460"/>
          <a:ext cx="73152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xdr:rowOff>
    </xdr:from>
    <xdr:to>
      <xdr:col>107</xdr:col>
      <xdr:colOff>101600</xdr:colOff>
      <xdr:row>108</xdr:row>
      <xdr:rowOff>105663</xdr:rowOff>
    </xdr:to>
    <xdr:sp macro="" textlink="">
      <xdr:nvSpPr>
        <xdr:cNvPr id="745" name="楕円 744"/>
        <xdr:cNvSpPr/>
      </xdr:nvSpPr>
      <xdr:spPr>
        <a:xfrm>
          <a:off x="17937480" y="181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52006</xdr:rowOff>
    </xdr:from>
    <xdr:to>
      <xdr:col>111</xdr:col>
      <xdr:colOff>177800</xdr:colOff>
      <xdr:row>108</xdr:row>
      <xdr:rowOff>54863</xdr:rowOff>
    </xdr:to>
    <xdr:cxnSp macro="">
      <xdr:nvCxnSpPr>
        <xdr:cNvPr id="746" name="直線コネクタ 745"/>
        <xdr:cNvCxnSpPr/>
      </xdr:nvCxnSpPr>
      <xdr:spPr>
        <a:xfrm flipV="1">
          <a:off x="17988280" y="18157126"/>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6541</xdr:rowOff>
    </xdr:from>
    <xdr:to>
      <xdr:col>102</xdr:col>
      <xdr:colOff>165100</xdr:colOff>
      <xdr:row>108</xdr:row>
      <xdr:rowOff>108141</xdr:rowOff>
    </xdr:to>
    <xdr:sp macro="" textlink="">
      <xdr:nvSpPr>
        <xdr:cNvPr id="747" name="楕円 746"/>
        <xdr:cNvSpPr/>
      </xdr:nvSpPr>
      <xdr:spPr>
        <a:xfrm>
          <a:off x="17162780" y="181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54863</xdr:rowOff>
    </xdr:from>
    <xdr:to>
      <xdr:col>107</xdr:col>
      <xdr:colOff>50800</xdr:colOff>
      <xdr:row>108</xdr:row>
      <xdr:rowOff>57341</xdr:rowOff>
    </xdr:to>
    <xdr:cxnSp macro="">
      <xdr:nvCxnSpPr>
        <xdr:cNvPr id="748" name="直線コネクタ 747"/>
        <xdr:cNvCxnSpPr/>
      </xdr:nvCxnSpPr>
      <xdr:spPr>
        <a:xfrm flipV="1">
          <a:off x="17213580" y="18159983"/>
          <a:ext cx="7747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9398</xdr:rowOff>
    </xdr:from>
    <xdr:to>
      <xdr:col>98</xdr:col>
      <xdr:colOff>38100</xdr:colOff>
      <xdr:row>108</xdr:row>
      <xdr:rowOff>110998</xdr:rowOff>
    </xdr:to>
    <xdr:sp macro="" textlink="">
      <xdr:nvSpPr>
        <xdr:cNvPr id="749" name="楕円 748"/>
        <xdr:cNvSpPr/>
      </xdr:nvSpPr>
      <xdr:spPr>
        <a:xfrm>
          <a:off x="16388080" y="18114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57341</xdr:rowOff>
    </xdr:from>
    <xdr:to>
      <xdr:col>102</xdr:col>
      <xdr:colOff>114300</xdr:colOff>
      <xdr:row>108</xdr:row>
      <xdr:rowOff>60198</xdr:rowOff>
    </xdr:to>
    <xdr:cxnSp macro="">
      <xdr:nvCxnSpPr>
        <xdr:cNvPr id="750" name="直線コネクタ 749"/>
        <xdr:cNvCxnSpPr/>
      </xdr:nvCxnSpPr>
      <xdr:spPr>
        <a:xfrm flipV="1">
          <a:off x="16431260" y="18162461"/>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1" name="n_1aveValue【公民館】&#10;一人当たり面積"/>
        <xdr:cNvSpPr txBox="1"/>
      </xdr:nvSpPr>
      <xdr:spPr>
        <a:xfrm>
          <a:off x="18561127" y="1783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2" name="n_2aveValue【公民館】&#10;一人当たり面積"/>
        <xdr:cNvSpPr txBox="1"/>
      </xdr:nvSpPr>
      <xdr:spPr>
        <a:xfrm>
          <a:off x="17776267" y="178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3" name="n_3aveValue【公民館】&#10;一人当たり面積"/>
        <xdr:cNvSpPr txBox="1"/>
      </xdr:nvSpPr>
      <xdr:spPr>
        <a:xfrm>
          <a:off x="17001567" y="178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4" name="n_4aveValue【公民館】&#10;一人当たり面積"/>
        <xdr:cNvSpPr txBox="1"/>
      </xdr:nvSpPr>
      <xdr:spPr>
        <a:xfrm>
          <a:off x="16226867" y="178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93933</xdr:rowOff>
    </xdr:from>
    <xdr:ext cx="469744" cy="259045"/>
    <xdr:sp macro="" textlink="">
      <xdr:nvSpPr>
        <xdr:cNvPr id="755" name="n_1mainValue【公民館】&#10;一人当たり面積"/>
        <xdr:cNvSpPr txBox="1"/>
      </xdr:nvSpPr>
      <xdr:spPr>
        <a:xfrm>
          <a:off x="18561127" y="1819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96790</xdr:rowOff>
    </xdr:from>
    <xdr:ext cx="469744" cy="259045"/>
    <xdr:sp macro="" textlink="">
      <xdr:nvSpPr>
        <xdr:cNvPr id="756" name="n_2mainValue【公民館】&#10;一人当たり面積"/>
        <xdr:cNvSpPr txBox="1"/>
      </xdr:nvSpPr>
      <xdr:spPr>
        <a:xfrm>
          <a:off x="17776267"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99268</xdr:rowOff>
    </xdr:from>
    <xdr:ext cx="469744" cy="259045"/>
    <xdr:sp macro="" textlink="">
      <xdr:nvSpPr>
        <xdr:cNvPr id="757" name="n_3mainValue【公民館】&#10;一人当たり面積"/>
        <xdr:cNvSpPr txBox="1"/>
      </xdr:nvSpPr>
      <xdr:spPr>
        <a:xfrm>
          <a:off x="17001567" y="1820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102125</xdr:rowOff>
    </xdr:from>
    <xdr:ext cx="469744" cy="259045"/>
    <xdr:sp macro="" textlink="">
      <xdr:nvSpPr>
        <xdr:cNvPr id="758" name="n_4mainValue【公民館】&#10;一人当たり面積"/>
        <xdr:cNvSpPr txBox="1"/>
      </xdr:nvSpPr>
      <xdr:spPr>
        <a:xfrm>
          <a:off x="1622686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道路、橋りょう・トンネル、公営住宅、学校施設の有形固定資産減価償却率は比較的低い状況にあるが、公民館や保育園については高く、特に保育園については類似団体平均を大きく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道路（町道、農道、林道）や橋梁については、公共施設等総合管理計画や長寿命化計画に基づき、定期的な安全点検を実施し、その点検結果を踏まえた修繕や改修を行うことで、適切な維持管理を図っ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公営住宅に関しては、耐用年数を経過している住棟もあるが、公営住宅等長寿命化計画に基づき、建替えや計画修繕、日々の修繕等を適切に行っており、長期使用を図っていく。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関しては、中学校が平成１６年に町内４中学校が１校に統合され、小学校は現在３校であり、平成２８年度から令和元年度において、乙部小学校で、校舎及び体育館の大規模改修が行われ、老朽化対策を実施している。今後は、児童数の減少により、来年度には、栄浜小学校が乙部小学校へ統合される予定であ</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明和小学校についても、</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乙部小学校への統合が検討されているが、学校施設は地域の防災拠点としても重要な役割を担っていることからも適切な維持管理を図っていく。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保育園については、２施設あるが、子どもの減少に伴い、１施設は休止中である。利用中のつくし保育園についても、２８年が経過しており、２０２９年度には更新時期を迎えることから、昨年度策定した個別施設計画に基づき、入園者数の推移を見極めながら、老朽化もみられることから、建替え等も検討し、適切な維持管理を図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また、令和元年度に増築された部分についても、本体施設と同様に、適切な維持管理等を図っていく。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３８年が経過しているが、経年劣化は見られるものの、比較的建物の状況は良好であり、地域コミュニティの拠点としての役割も担っていることから、今後も適切な点検や修繕を行い、長寿命化を図るなど長期的に活用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31216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5146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7399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965200" y="10367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58601</xdr:rowOff>
    </xdr:from>
    <xdr:to>
      <xdr:col>24</xdr:col>
      <xdr:colOff>114300</xdr:colOff>
      <xdr:row>63</xdr:row>
      <xdr:rowOff>160201</xdr:rowOff>
    </xdr:to>
    <xdr:sp macro="" textlink="">
      <xdr:nvSpPr>
        <xdr:cNvPr id="90" name="楕円 89"/>
        <xdr:cNvSpPr/>
      </xdr:nvSpPr>
      <xdr:spPr>
        <a:xfrm>
          <a:off x="4036060" y="106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37028</xdr:rowOff>
    </xdr:from>
    <xdr:ext cx="405111" cy="259045"/>
    <xdr:sp macro="" textlink="">
      <xdr:nvSpPr>
        <xdr:cNvPr id="91" name="【体育館・プール】&#10;有形固定資産減価償却率該当値テキスト"/>
        <xdr:cNvSpPr txBox="1"/>
      </xdr:nvSpPr>
      <xdr:spPr>
        <a:xfrm>
          <a:off x="4124960" y="1059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21046</xdr:rowOff>
    </xdr:from>
    <xdr:to>
      <xdr:col>20</xdr:col>
      <xdr:colOff>38100</xdr:colOff>
      <xdr:row>63</xdr:row>
      <xdr:rowOff>122646</xdr:rowOff>
    </xdr:to>
    <xdr:sp macro="" textlink="">
      <xdr:nvSpPr>
        <xdr:cNvPr id="92" name="楕円 91"/>
        <xdr:cNvSpPr/>
      </xdr:nvSpPr>
      <xdr:spPr>
        <a:xfrm>
          <a:off x="3312160" y="10582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71846</xdr:rowOff>
    </xdr:from>
    <xdr:to>
      <xdr:col>24</xdr:col>
      <xdr:colOff>63500</xdr:colOff>
      <xdr:row>63</xdr:row>
      <xdr:rowOff>109401</xdr:rowOff>
    </xdr:to>
    <xdr:cxnSp macro="">
      <xdr:nvCxnSpPr>
        <xdr:cNvPr id="93" name="直線コネクタ 92"/>
        <xdr:cNvCxnSpPr/>
      </xdr:nvCxnSpPr>
      <xdr:spPr>
        <a:xfrm>
          <a:off x="3355340" y="10633166"/>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153307</xdr:rowOff>
    </xdr:from>
    <xdr:to>
      <xdr:col>15</xdr:col>
      <xdr:colOff>101600</xdr:colOff>
      <xdr:row>63</xdr:row>
      <xdr:rowOff>83457</xdr:rowOff>
    </xdr:to>
    <xdr:sp macro="" textlink="">
      <xdr:nvSpPr>
        <xdr:cNvPr id="94" name="楕円 93"/>
        <xdr:cNvSpPr/>
      </xdr:nvSpPr>
      <xdr:spPr>
        <a:xfrm>
          <a:off x="2514600" y="1054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32657</xdr:rowOff>
    </xdr:from>
    <xdr:to>
      <xdr:col>19</xdr:col>
      <xdr:colOff>177800</xdr:colOff>
      <xdr:row>63</xdr:row>
      <xdr:rowOff>71846</xdr:rowOff>
    </xdr:to>
    <xdr:cxnSp macro="">
      <xdr:nvCxnSpPr>
        <xdr:cNvPr id="95" name="直線コネクタ 94"/>
        <xdr:cNvCxnSpPr/>
      </xdr:nvCxnSpPr>
      <xdr:spPr>
        <a:xfrm>
          <a:off x="2565400" y="10593977"/>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96" name="楕円 95"/>
        <xdr:cNvSpPr/>
      </xdr:nvSpPr>
      <xdr:spPr>
        <a:xfrm>
          <a:off x="17399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32657</xdr:rowOff>
    </xdr:from>
    <xdr:to>
      <xdr:col>15</xdr:col>
      <xdr:colOff>50800</xdr:colOff>
      <xdr:row>63</xdr:row>
      <xdr:rowOff>66947</xdr:rowOff>
    </xdr:to>
    <xdr:cxnSp macro="">
      <xdr:nvCxnSpPr>
        <xdr:cNvPr id="97" name="直線コネクタ 96"/>
        <xdr:cNvCxnSpPr/>
      </xdr:nvCxnSpPr>
      <xdr:spPr>
        <a:xfrm flipV="1">
          <a:off x="1790700" y="1059397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xdr:rowOff>
    </xdr:from>
    <xdr:to>
      <xdr:col>6</xdr:col>
      <xdr:colOff>38100</xdr:colOff>
      <xdr:row>63</xdr:row>
      <xdr:rowOff>103051</xdr:rowOff>
    </xdr:to>
    <xdr:sp macro="" textlink="">
      <xdr:nvSpPr>
        <xdr:cNvPr id="98" name="楕円 97"/>
        <xdr:cNvSpPr/>
      </xdr:nvSpPr>
      <xdr:spPr>
        <a:xfrm>
          <a:off x="965200" y="10562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52251</xdr:rowOff>
    </xdr:from>
    <xdr:to>
      <xdr:col>10</xdr:col>
      <xdr:colOff>114300</xdr:colOff>
      <xdr:row>63</xdr:row>
      <xdr:rowOff>66947</xdr:rowOff>
    </xdr:to>
    <xdr:cxnSp macro="">
      <xdr:nvCxnSpPr>
        <xdr:cNvPr id="99" name="直線コネクタ 98"/>
        <xdr:cNvCxnSpPr/>
      </xdr:nvCxnSpPr>
      <xdr:spPr>
        <a:xfrm>
          <a:off x="1008380" y="10613571"/>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xdr:cNvSpPr txBox="1"/>
      </xdr:nvSpPr>
      <xdr:spPr>
        <a:xfrm>
          <a:off x="238570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xdr:cNvSpPr txBox="1"/>
      </xdr:nvSpPr>
      <xdr:spPr>
        <a:xfrm>
          <a:off x="161100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xdr:cNvSpPr txBox="1"/>
      </xdr:nvSpPr>
      <xdr:spPr>
        <a:xfrm>
          <a:off x="8363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113773</xdr:rowOff>
    </xdr:from>
    <xdr:ext cx="405111" cy="259045"/>
    <xdr:sp macro="" textlink="">
      <xdr:nvSpPr>
        <xdr:cNvPr id="104" name="n_1mainValue【体育館・プール】&#10;有形固定資産減価償却率"/>
        <xdr:cNvSpPr txBox="1"/>
      </xdr:nvSpPr>
      <xdr:spPr>
        <a:xfrm>
          <a:off x="317056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74584</xdr:rowOff>
    </xdr:from>
    <xdr:ext cx="405111" cy="259045"/>
    <xdr:sp macro="" textlink="">
      <xdr:nvSpPr>
        <xdr:cNvPr id="105" name="n_2mainValue【体育館・プール】&#10;有形固定資産減価償却率"/>
        <xdr:cNvSpPr txBox="1"/>
      </xdr:nvSpPr>
      <xdr:spPr>
        <a:xfrm>
          <a:off x="238570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106" name="n_3mainValue【体育館・プール】&#10;有形固定資産減価償却率"/>
        <xdr:cNvSpPr txBox="1"/>
      </xdr:nvSpPr>
      <xdr:spPr>
        <a:xfrm>
          <a:off x="161100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94178</xdr:rowOff>
    </xdr:from>
    <xdr:ext cx="405111" cy="259045"/>
    <xdr:sp macro="" textlink="">
      <xdr:nvSpPr>
        <xdr:cNvPr id="107" name="n_4mainValue【体育館・プール】&#10;有形固定資産減価償却率"/>
        <xdr:cNvSpPr txBox="1"/>
      </xdr:nvSpPr>
      <xdr:spPr>
        <a:xfrm>
          <a:off x="836304" y="1065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xdr:cNvSpPr/>
      </xdr:nvSpPr>
      <xdr:spPr>
        <a:xfrm>
          <a:off x="8445500" y="1059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xdr:cNvSpPr/>
      </xdr:nvSpPr>
      <xdr:spPr>
        <a:xfrm>
          <a:off x="7670800" y="105953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xdr:cNvSpPr/>
      </xdr:nvSpPr>
      <xdr:spPr>
        <a:xfrm>
          <a:off x="6873240" y="1058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xdr:cNvSpPr/>
      </xdr:nvSpPr>
      <xdr:spPr>
        <a:xfrm>
          <a:off x="6098540" y="1060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34788</xdr:rowOff>
    </xdr:from>
    <xdr:to>
      <xdr:col>55</xdr:col>
      <xdr:colOff>50800</xdr:colOff>
      <xdr:row>63</xdr:row>
      <xdr:rowOff>136388</xdr:rowOff>
    </xdr:to>
    <xdr:sp macro="" textlink="">
      <xdr:nvSpPr>
        <xdr:cNvPr id="145" name="楕円 144"/>
        <xdr:cNvSpPr/>
      </xdr:nvSpPr>
      <xdr:spPr>
        <a:xfrm>
          <a:off x="9192260" y="105961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9258300" y="105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37074</xdr:rowOff>
    </xdr:from>
    <xdr:to>
      <xdr:col>50</xdr:col>
      <xdr:colOff>165100</xdr:colOff>
      <xdr:row>63</xdr:row>
      <xdr:rowOff>138674</xdr:rowOff>
    </xdr:to>
    <xdr:sp macro="" textlink="">
      <xdr:nvSpPr>
        <xdr:cNvPr id="147" name="楕円 146"/>
        <xdr:cNvSpPr/>
      </xdr:nvSpPr>
      <xdr:spPr>
        <a:xfrm>
          <a:off x="8445500" y="105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85588</xdr:rowOff>
    </xdr:from>
    <xdr:to>
      <xdr:col>55</xdr:col>
      <xdr:colOff>0</xdr:colOff>
      <xdr:row>63</xdr:row>
      <xdr:rowOff>87874</xdr:rowOff>
    </xdr:to>
    <xdr:cxnSp macro="">
      <xdr:nvCxnSpPr>
        <xdr:cNvPr id="148" name="直線コネクタ 147"/>
        <xdr:cNvCxnSpPr/>
      </xdr:nvCxnSpPr>
      <xdr:spPr>
        <a:xfrm flipV="1">
          <a:off x="8496300" y="1064690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39451</xdr:rowOff>
    </xdr:from>
    <xdr:to>
      <xdr:col>46</xdr:col>
      <xdr:colOff>38100</xdr:colOff>
      <xdr:row>63</xdr:row>
      <xdr:rowOff>141051</xdr:rowOff>
    </xdr:to>
    <xdr:sp macro="" textlink="">
      <xdr:nvSpPr>
        <xdr:cNvPr id="149" name="楕円 148"/>
        <xdr:cNvSpPr/>
      </xdr:nvSpPr>
      <xdr:spPr>
        <a:xfrm>
          <a:off x="7670800" y="10600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87874</xdr:rowOff>
    </xdr:from>
    <xdr:to>
      <xdr:col>50</xdr:col>
      <xdr:colOff>114300</xdr:colOff>
      <xdr:row>63</xdr:row>
      <xdr:rowOff>90251</xdr:rowOff>
    </xdr:to>
    <xdr:cxnSp macro="">
      <xdr:nvCxnSpPr>
        <xdr:cNvPr id="150" name="直線コネクタ 149"/>
        <xdr:cNvCxnSpPr/>
      </xdr:nvCxnSpPr>
      <xdr:spPr>
        <a:xfrm flipV="1">
          <a:off x="7713980" y="10649194"/>
          <a:ext cx="78232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41646</xdr:rowOff>
    </xdr:from>
    <xdr:to>
      <xdr:col>41</xdr:col>
      <xdr:colOff>101600</xdr:colOff>
      <xdr:row>63</xdr:row>
      <xdr:rowOff>143246</xdr:rowOff>
    </xdr:to>
    <xdr:sp macro="" textlink="">
      <xdr:nvSpPr>
        <xdr:cNvPr id="151" name="楕円 150"/>
        <xdr:cNvSpPr/>
      </xdr:nvSpPr>
      <xdr:spPr>
        <a:xfrm>
          <a:off x="6873240" y="106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90251</xdr:rowOff>
    </xdr:from>
    <xdr:to>
      <xdr:col>45</xdr:col>
      <xdr:colOff>177800</xdr:colOff>
      <xdr:row>63</xdr:row>
      <xdr:rowOff>92446</xdr:rowOff>
    </xdr:to>
    <xdr:cxnSp macro="">
      <xdr:nvCxnSpPr>
        <xdr:cNvPr id="152" name="直線コネクタ 151"/>
        <xdr:cNvCxnSpPr/>
      </xdr:nvCxnSpPr>
      <xdr:spPr>
        <a:xfrm flipV="1">
          <a:off x="6924040" y="10651571"/>
          <a:ext cx="78994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43932</xdr:rowOff>
    </xdr:from>
    <xdr:to>
      <xdr:col>36</xdr:col>
      <xdr:colOff>165100</xdr:colOff>
      <xdr:row>63</xdr:row>
      <xdr:rowOff>145532</xdr:rowOff>
    </xdr:to>
    <xdr:sp macro="" textlink="">
      <xdr:nvSpPr>
        <xdr:cNvPr id="153" name="楕円 152"/>
        <xdr:cNvSpPr/>
      </xdr:nvSpPr>
      <xdr:spPr>
        <a:xfrm>
          <a:off x="6098540" y="106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92446</xdr:rowOff>
    </xdr:from>
    <xdr:to>
      <xdr:col>41</xdr:col>
      <xdr:colOff>50800</xdr:colOff>
      <xdr:row>63</xdr:row>
      <xdr:rowOff>94732</xdr:rowOff>
    </xdr:to>
    <xdr:cxnSp macro="">
      <xdr:nvCxnSpPr>
        <xdr:cNvPr id="154" name="直線コネクタ 153"/>
        <xdr:cNvCxnSpPr/>
      </xdr:nvCxnSpPr>
      <xdr:spPr>
        <a:xfrm flipV="1">
          <a:off x="6149340" y="1065376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xdr:cNvSpPr txBox="1"/>
      </xdr:nvSpPr>
      <xdr:spPr>
        <a:xfrm>
          <a:off x="8271587" y="103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56" name="n_2aveValue【体育館・プール】&#10;一人当たり面積"/>
        <xdr:cNvSpPr txBox="1"/>
      </xdr:nvSpPr>
      <xdr:spPr>
        <a:xfrm>
          <a:off x="7509587" y="103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57" name="n_3aveValue【体育館・プール】&#10;一人当たり面積"/>
        <xdr:cNvSpPr txBox="1"/>
      </xdr:nvSpPr>
      <xdr:spPr>
        <a:xfrm>
          <a:off x="6712027" y="103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158" name="n_4aveValue【体育館・プール】&#10;一人当たり面積"/>
        <xdr:cNvSpPr txBox="1"/>
      </xdr:nvSpPr>
      <xdr:spPr>
        <a:xfrm>
          <a:off x="5937327" y="106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129801</xdr:rowOff>
    </xdr:from>
    <xdr:ext cx="469744" cy="259045"/>
    <xdr:sp macro="" textlink="">
      <xdr:nvSpPr>
        <xdr:cNvPr id="159" name="n_1mainValue【体育館・プール】&#10;一人当たり面積"/>
        <xdr:cNvSpPr txBox="1"/>
      </xdr:nvSpPr>
      <xdr:spPr>
        <a:xfrm>
          <a:off x="8271587" y="1069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132178</xdr:rowOff>
    </xdr:from>
    <xdr:ext cx="469744" cy="259045"/>
    <xdr:sp macro="" textlink="">
      <xdr:nvSpPr>
        <xdr:cNvPr id="160" name="n_2mainValue【体育館・プール】&#10;一人当たり面積"/>
        <xdr:cNvSpPr txBox="1"/>
      </xdr:nvSpPr>
      <xdr:spPr>
        <a:xfrm>
          <a:off x="7509587" y="1069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134373</xdr:rowOff>
    </xdr:from>
    <xdr:ext cx="469744" cy="259045"/>
    <xdr:sp macro="" textlink="">
      <xdr:nvSpPr>
        <xdr:cNvPr id="161" name="n_3mainValue【体育館・プール】&#10;一人当たり面積"/>
        <xdr:cNvSpPr txBox="1"/>
      </xdr:nvSpPr>
      <xdr:spPr>
        <a:xfrm>
          <a:off x="6712027" y="1069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162059</xdr:rowOff>
    </xdr:from>
    <xdr:ext cx="469744" cy="259045"/>
    <xdr:sp macro="" textlink="">
      <xdr:nvSpPr>
        <xdr:cNvPr id="162" name="n_4mainValue【体育館・プール】&#10;一人当たり面積"/>
        <xdr:cNvSpPr txBox="1"/>
      </xdr:nvSpPr>
      <xdr:spPr>
        <a:xfrm>
          <a:off x="5937327" y="1038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04" name="楕円 203"/>
        <xdr:cNvSpPr/>
      </xdr:nvSpPr>
      <xdr:spPr>
        <a:xfrm>
          <a:off x="403606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05" name="【福祉施設】&#10;有形固定資産減価償却率該当値テキスト"/>
        <xdr:cNvSpPr txBox="1"/>
      </xdr:nvSpPr>
      <xdr:spPr>
        <a:xfrm>
          <a:off x="412496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206" name="楕円 205"/>
        <xdr:cNvSpPr/>
      </xdr:nvSpPr>
      <xdr:spPr>
        <a:xfrm>
          <a:off x="3312160" y="14313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85</xdr:row>
      <xdr:rowOff>140970</xdr:rowOff>
    </xdr:to>
    <xdr:cxnSp macro="">
      <xdr:nvCxnSpPr>
        <xdr:cNvPr id="207" name="直線コネクタ 206"/>
        <xdr:cNvCxnSpPr/>
      </xdr:nvCxnSpPr>
      <xdr:spPr>
        <a:xfrm>
          <a:off x="3355340" y="1436424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39551</xdr:rowOff>
    </xdr:from>
    <xdr:to>
      <xdr:col>15</xdr:col>
      <xdr:colOff>101600</xdr:colOff>
      <xdr:row>85</xdr:row>
      <xdr:rowOff>141151</xdr:rowOff>
    </xdr:to>
    <xdr:sp macro="" textlink="">
      <xdr:nvSpPr>
        <xdr:cNvPr id="208" name="楕円 207"/>
        <xdr:cNvSpPr/>
      </xdr:nvSpPr>
      <xdr:spPr>
        <a:xfrm>
          <a:off x="2514600" y="142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90351</xdr:rowOff>
    </xdr:from>
    <xdr:to>
      <xdr:col>19</xdr:col>
      <xdr:colOff>177800</xdr:colOff>
      <xdr:row>85</xdr:row>
      <xdr:rowOff>114844</xdr:rowOff>
    </xdr:to>
    <xdr:cxnSp macro="">
      <xdr:nvCxnSpPr>
        <xdr:cNvPr id="209" name="直線コネクタ 208"/>
        <xdr:cNvCxnSpPr/>
      </xdr:nvCxnSpPr>
      <xdr:spPr>
        <a:xfrm>
          <a:off x="2565400" y="1433975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24856</xdr:rowOff>
    </xdr:from>
    <xdr:to>
      <xdr:col>10</xdr:col>
      <xdr:colOff>165100</xdr:colOff>
      <xdr:row>85</xdr:row>
      <xdr:rowOff>126456</xdr:rowOff>
    </xdr:to>
    <xdr:sp macro="" textlink="">
      <xdr:nvSpPr>
        <xdr:cNvPr id="210" name="楕円 209"/>
        <xdr:cNvSpPr/>
      </xdr:nvSpPr>
      <xdr:spPr>
        <a:xfrm>
          <a:off x="1739900" y="14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75656</xdr:rowOff>
    </xdr:from>
    <xdr:to>
      <xdr:col>15</xdr:col>
      <xdr:colOff>50800</xdr:colOff>
      <xdr:row>85</xdr:row>
      <xdr:rowOff>90351</xdr:rowOff>
    </xdr:to>
    <xdr:cxnSp macro="">
      <xdr:nvCxnSpPr>
        <xdr:cNvPr id="211" name="直線コネクタ 210"/>
        <xdr:cNvCxnSpPr/>
      </xdr:nvCxnSpPr>
      <xdr:spPr>
        <a:xfrm>
          <a:off x="1790700" y="14325056"/>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xdr:rowOff>
    </xdr:from>
    <xdr:to>
      <xdr:col>6</xdr:col>
      <xdr:colOff>38100</xdr:colOff>
      <xdr:row>85</xdr:row>
      <xdr:rowOff>103595</xdr:rowOff>
    </xdr:to>
    <xdr:sp macro="" textlink="">
      <xdr:nvSpPr>
        <xdr:cNvPr id="212" name="楕円 211"/>
        <xdr:cNvSpPr/>
      </xdr:nvSpPr>
      <xdr:spPr>
        <a:xfrm>
          <a:off x="965200" y="14251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52795</xdr:rowOff>
    </xdr:from>
    <xdr:to>
      <xdr:col>10</xdr:col>
      <xdr:colOff>114300</xdr:colOff>
      <xdr:row>85</xdr:row>
      <xdr:rowOff>75656</xdr:rowOff>
    </xdr:to>
    <xdr:cxnSp macro="">
      <xdr:nvCxnSpPr>
        <xdr:cNvPr id="213" name="直線コネクタ 212"/>
        <xdr:cNvCxnSpPr/>
      </xdr:nvCxnSpPr>
      <xdr:spPr>
        <a:xfrm>
          <a:off x="1008380" y="14302195"/>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xdr:cNvSpPr txBox="1"/>
      </xdr:nvSpPr>
      <xdr:spPr>
        <a:xfrm>
          <a:off x="317056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xdr:cNvSpPr txBox="1"/>
      </xdr:nvSpPr>
      <xdr:spPr>
        <a:xfrm>
          <a:off x="16110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218" name="n_1mainValue【福祉施設】&#10;有形固定資産減価償却率"/>
        <xdr:cNvSpPr txBox="1"/>
      </xdr:nvSpPr>
      <xdr:spPr>
        <a:xfrm>
          <a:off x="317056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132278</xdr:rowOff>
    </xdr:from>
    <xdr:ext cx="405111" cy="259045"/>
    <xdr:sp macro="" textlink="">
      <xdr:nvSpPr>
        <xdr:cNvPr id="219" name="n_2mainValue【福祉施設】&#10;有形固定資産減価償却率"/>
        <xdr:cNvSpPr txBox="1"/>
      </xdr:nvSpPr>
      <xdr:spPr>
        <a:xfrm>
          <a:off x="2385704" y="1438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117583</xdr:rowOff>
    </xdr:from>
    <xdr:ext cx="405111" cy="259045"/>
    <xdr:sp macro="" textlink="">
      <xdr:nvSpPr>
        <xdr:cNvPr id="220" name="n_3mainValue【福祉施設】&#10;有形固定資産減価償却率"/>
        <xdr:cNvSpPr txBox="1"/>
      </xdr:nvSpPr>
      <xdr:spPr>
        <a:xfrm>
          <a:off x="1611004" y="143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94722</xdr:rowOff>
    </xdr:from>
    <xdr:ext cx="405111" cy="259045"/>
    <xdr:sp macro="" textlink="">
      <xdr:nvSpPr>
        <xdr:cNvPr id="221" name="n_4mainValue【福祉施設】&#10;有形固定資産減価償却率"/>
        <xdr:cNvSpPr txBox="1"/>
      </xdr:nvSpPr>
      <xdr:spPr>
        <a:xfrm>
          <a:off x="836304" y="1434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9258300" y="140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59" name="楕円 258"/>
        <xdr:cNvSpPr/>
      </xdr:nvSpPr>
      <xdr:spPr>
        <a:xfrm>
          <a:off x="9192260" y="143023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xdr:cNvSpPr txBox="1"/>
      </xdr:nvSpPr>
      <xdr:spPr>
        <a:xfrm>
          <a:off x="9258300" y="142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55651</xdr:rowOff>
    </xdr:from>
    <xdr:to>
      <xdr:col>50</xdr:col>
      <xdr:colOff>165100</xdr:colOff>
      <xdr:row>85</xdr:row>
      <xdr:rowOff>157251</xdr:rowOff>
    </xdr:to>
    <xdr:sp macro="" textlink="">
      <xdr:nvSpPr>
        <xdr:cNvPr id="261" name="楕円 260"/>
        <xdr:cNvSpPr/>
      </xdr:nvSpPr>
      <xdr:spPr>
        <a:xfrm>
          <a:off x="8445500" y="143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103708</xdr:rowOff>
    </xdr:from>
    <xdr:to>
      <xdr:col>55</xdr:col>
      <xdr:colOff>0</xdr:colOff>
      <xdr:row>85</xdr:row>
      <xdr:rowOff>106451</xdr:rowOff>
    </xdr:to>
    <xdr:cxnSp macro="">
      <xdr:nvCxnSpPr>
        <xdr:cNvPr id="262" name="直線コネクタ 261"/>
        <xdr:cNvCxnSpPr/>
      </xdr:nvCxnSpPr>
      <xdr:spPr>
        <a:xfrm flipV="1">
          <a:off x="8496300" y="14353108"/>
          <a:ext cx="7239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58623</xdr:rowOff>
    </xdr:from>
    <xdr:to>
      <xdr:col>46</xdr:col>
      <xdr:colOff>38100</xdr:colOff>
      <xdr:row>85</xdr:row>
      <xdr:rowOff>160223</xdr:rowOff>
    </xdr:to>
    <xdr:sp macro="" textlink="">
      <xdr:nvSpPr>
        <xdr:cNvPr id="263" name="楕円 262"/>
        <xdr:cNvSpPr/>
      </xdr:nvSpPr>
      <xdr:spPr>
        <a:xfrm>
          <a:off x="7670800" y="14308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106451</xdr:rowOff>
    </xdr:from>
    <xdr:to>
      <xdr:col>50</xdr:col>
      <xdr:colOff>114300</xdr:colOff>
      <xdr:row>85</xdr:row>
      <xdr:rowOff>109423</xdr:rowOff>
    </xdr:to>
    <xdr:cxnSp macro="">
      <xdr:nvCxnSpPr>
        <xdr:cNvPr id="264" name="直線コネクタ 263"/>
        <xdr:cNvCxnSpPr/>
      </xdr:nvCxnSpPr>
      <xdr:spPr>
        <a:xfrm flipV="1">
          <a:off x="7713980" y="14355851"/>
          <a:ext cx="78232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61367</xdr:rowOff>
    </xdr:from>
    <xdr:to>
      <xdr:col>41</xdr:col>
      <xdr:colOff>101600</xdr:colOff>
      <xdr:row>85</xdr:row>
      <xdr:rowOff>162967</xdr:rowOff>
    </xdr:to>
    <xdr:sp macro="" textlink="">
      <xdr:nvSpPr>
        <xdr:cNvPr id="265" name="楕円 264"/>
        <xdr:cNvSpPr/>
      </xdr:nvSpPr>
      <xdr:spPr>
        <a:xfrm>
          <a:off x="6873240" y="143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109423</xdr:rowOff>
    </xdr:from>
    <xdr:to>
      <xdr:col>45</xdr:col>
      <xdr:colOff>177800</xdr:colOff>
      <xdr:row>85</xdr:row>
      <xdr:rowOff>112167</xdr:rowOff>
    </xdr:to>
    <xdr:cxnSp macro="">
      <xdr:nvCxnSpPr>
        <xdr:cNvPr id="266" name="直線コネクタ 265"/>
        <xdr:cNvCxnSpPr/>
      </xdr:nvCxnSpPr>
      <xdr:spPr>
        <a:xfrm flipV="1">
          <a:off x="6924040" y="14358823"/>
          <a:ext cx="78994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64109</xdr:rowOff>
    </xdr:from>
    <xdr:to>
      <xdr:col>36</xdr:col>
      <xdr:colOff>165100</xdr:colOff>
      <xdr:row>85</xdr:row>
      <xdr:rowOff>165709</xdr:rowOff>
    </xdr:to>
    <xdr:sp macro="" textlink="">
      <xdr:nvSpPr>
        <xdr:cNvPr id="267" name="楕円 266"/>
        <xdr:cNvSpPr/>
      </xdr:nvSpPr>
      <xdr:spPr>
        <a:xfrm>
          <a:off x="6098540" y="143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112167</xdr:rowOff>
    </xdr:from>
    <xdr:to>
      <xdr:col>41</xdr:col>
      <xdr:colOff>50800</xdr:colOff>
      <xdr:row>85</xdr:row>
      <xdr:rowOff>114909</xdr:rowOff>
    </xdr:to>
    <xdr:cxnSp macro="">
      <xdr:nvCxnSpPr>
        <xdr:cNvPr id="268" name="直線コネクタ 267"/>
        <xdr:cNvCxnSpPr/>
      </xdr:nvCxnSpPr>
      <xdr:spPr>
        <a:xfrm flipV="1">
          <a:off x="6149340" y="14361567"/>
          <a:ext cx="7747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xdr:cNvSpPr txBox="1"/>
      </xdr:nvSpPr>
      <xdr:spPr>
        <a:xfrm>
          <a:off x="8271587" y="140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xdr:cNvSpPr txBox="1"/>
      </xdr:nvSpPr>
      <xdr:spPr>
        <a:xfrm>
          <a:off x="7509587" y="1399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xdr:cNvSpPr txBox="1"/>
      </xdr:nvSpPr>
      <xdr:spPr>
        <a:xfrm>
          <a:off x="671202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xdr:cNvSpPr txBox="1"/>
      </xdr:nvSpPr>
      <xdr:spPr>
        <a:xfrm>
          <a:off x="593732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148378</xdr:rowOff>
    </xdr:from>
    <xdr:ext cx="469744" cy="259045"/>
    <xdr:sp macro="" textlink="">
      <xdr:nvSpPr>
        <xdr:cNvPr id="273" name="n_1mainValue【福祉施設】&#10;一人当たり面積"/>
        <xdr:cNvSpPr txBox="1"/>
      </xdr:nvSpPr>
      <xdr:spPr>
        <a:xfrm>
          <a:off x="8271587" y="143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151350</xdr:rowOff>
    </xdr:from>
    <xdr:ext cx="469744" cy="259045"/>
    <xdr:sp macro="" textlink="">
      <xdr:nvSpPr>
        <xdr:cNvPr id="274" name="n_2mainValue【福祉施設】&#10;一人当たり面積"/>
        <xdr:cNvSpPr txBox="1"/>
      </xdr:nvSpPr>
      <xdr:spPr>
        <a:xfrm>
          <a:off x="7509587" y="144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154094</xdr:rowOff>
    </xdr:from>
    <xdr:ext cx="469744" cy="259045"/>
    <xdr:sp macro="" textlink="">
      <xdr:nvSpPr>
        <xdr:cNvPr id="275" name="n_3mainValue【福祉施設】&#10;一人当たり面積"/>
        <xdr:cNvSpPr txBox="1"/>
      </xdr:nvSpPr>
      <xdr:spPr>
        <a:xfrm>
          <a:off x="6712027" y="144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156836</xdr:rowOff>
    </xdr:from>
    <xdr:ext cx="469744" cy="259045"/>
    <xdr:sp macro="" textlink="">
      <xdr:nvSpPr>
        <xdr:cNvPr id="276" name="n_4mainValue【福祉施設】&#10;一人当たり面積"/>
        <xdr:cNvSpPr txBox="1"/>
      </xdr:nvSpPr>
      <xdr:spPr>
        <a:xfrm>
          <a:off x="5937327" y="144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325" name="フローチャート: 判断 324"/>
        <xdr:cNvSpPr/>
      </xdr:nvSpPr>
      <xdr:spPr>
        <a:xfrm>
          <a:off x="13578840" y="6169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326" name="フローチャート: 判断 325"/>
        <xdr:cNvSpPr/>
      </xdr:nvSpPr>
      <xdr:spPr>
        <a:xfrm>
          <a:off x="128041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327" name="フローチャート: 判断 326"/>
        <xdr:cNvSpPr/>
      </xdr:nvSpPr>
      <xdr:spPr>
        <a:xfrm>
          <a:off x="1202944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328" name="フローチャート: 判断 327"/>
        <xdr:cNvSpPr/>
      </xdr:nvSpPr>
      <xdr:spPr>
        <a:xfrm>
          <a:off x="1123188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54791</xdr:rowOff>
    </xdr:from>
    <xdr:to>
      <xdr:col>85</xdr:col>
      <xdr:colOff>177800</xdr:colOff>
      <xdr:row>39</xdr:row>
      <xdr:rowOff>156391</xdr:rowOff>
    </xdr:to>
    <xdr:sp macro="" textlink="">
      <xdr:nvSpPr>
        <xdr:cNvPr id="334" name="楕円 333"/>
        <xdr:cNvSpPr/>
      </xdr:nvSpPr>
      <xdr:spPr>
        <a:xfrm>
          <a:off x="14325600" y="65927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33218</xdr:rowOff>
    </xdr:from>
    <xdr:ext cx="405111" cy="259045"/>
    <xdr:sp macro="" textlink="">
      <xdr:nvSpPr>
        <xdr:cNvPr id="335" name="【一般廃棄物処理施設】&#10;有形固定資産減価償却率該当値テキスト"/>
        <xdr:cNvSpPr txBox="1"/>
      </xdr:nvSpPr>
      <xdr:spPr>
        <a:xfrm>
          <a:off x="144145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36" name="楕円 335"/>
        <xdr:cNvSpPr/>
      </xdr:nvSpPr>
      <xdr:spPr>
        <a:xfrm>
          <a:off x="1357884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105591</xdr:rowOff>
    </xdr:to>
    <xdr:cxnSp macro="">
      <xdr:nvCxnSpPr>
        <xdr:cNvPr id="337" name="直線コネクタ 336"/>
        <xdr:cNvCxnSpPr/>
      </xdr:nvCxnSpPr>
      <xdr:spPr>
        <a:xfrm>
          <a:off x="13629640" y="6619059"/>
          <a:ext cx="74676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338" name="楕円 337"/>
        <xdr:cNvSpPr/>
      </xdr:nvSpPr>
      <xdr:spPr>
        <a:xfrm>
          <a:off x="1280414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81099</xdr:rowOff>
    </xdr:to>
    <xdr:cxnSp macro="">
      <xdr:nvCxnSpPr>
        <xdr:cNvPr id="339" name="直線コネクタ 338"/>
        <xdr:cNvCxnSpPr/>
      </xdr:nvCxnSpPr>
      <xdr:spPr>
        <a:xfrm>
          <a:off x="12854940" y="6543947"/>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126637</xdr:rowOff>
    </xdr:from>
    <xdr:to>
      <xdr:col>72</xdr:col>
      <xdr:colOff>38100</xdr:colOff>
      <xdr:row>39</xdr:row>
      <xdr:rowOff>56787</xdr:rowOff>
    </xdr:to>
    <xdr:sp macro="" textlink="">
      <xdr:nvSpPr>
        <xdr:cNvPr id="340" name="楕円 339"/>
        <xdr:cNvSpPr/>
      </xdr:nvSpPr>
      <xdr:spPr>
        <a:xfrm>
          <a:off x="12029440" y="649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5987</xdr:rowOff>
    </xdr:to>
    <xdr:cxnSp macro="">
      <xdr:nvCxnSpPr>
        <xdr:cNvPr id="341" name="直線コネクタ 340"/>
        <xdr:cNvCxnSpPr/>
      </xdr:nvCxnSpPr>
      <xdr:spPr>
        <a:xfrm>
          <a:off x="12072620" y="654394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89081</xdr:rowOff>
    </xdr:from>
    <xdr:to>
      <xdr:col>67</xdr:col>
      <xdr:colOff>101600</xdr:colOff>
      <xdr:row>39</xdr:row>
      <xdr:rowOff>19231</xdr:rowOff>
    </xdr:to>
    <xdr:sp macro="" textlink="">
      <xdr:nvSpPr>
        <xdr:cNvPr id="342" name="楕円 341"/>
        <xdr:cNvSpPr/>
      </xdr:nvSpPr>
      <xdr:spPr>
        <a:xfrm>
          <a:off x="1123188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39</xdr:row>
      <xdr:rowOff>5987</xdr:rowOff>
    </xdr:to>
    <xdr:cxnSp macro="">
      <xdr:nvCxnSpPr>
        <xdr:cNvPr id="343" name="直線コネクタ 342"/>
        <xdr:cNvCxnSpPr/>
      </xdr:nvCxnSpPr>
      <xdr:spPr>
        <a:xfrm>
          <a:off x="11282680" y="6510201"/>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344" name="n_1aveValue【一般廃棄物処理施設】&#10;有形固定資産減価償却率"/>
        <xdr:cNvSpPr txBox="1"/>
      </xdr:nvSpPr>
      <xdr:spPr>
        <a:xfrm>
          <a:off x="13437244" y="59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345" name="n_2aveValue【一般廃棄物処理施設】&#10;有形固定資産減価償却率"/>
        <xdr:cNvSpPr txBox="1"/>
      </xdr:nvSpPr>
      <xdr:spPr>
        <a:xfrm>
          <a:off x="1267524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346" name="n_3aveValue【一般廃棄物処理施設】&#10;有形固定資産減価償却率"/>
        <xdr:cNvSpPr txBox="1"/>
      </xdr:nvSpPr>
      <xdr:spPr>
        <a:xfrm>
          <a:off x="119005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347" name="n_4aveValue【一般廃棄物処理施設】&#10;有形固定資産減価償却率"/>
        <xdr:cNvSpPr txBox="1"/>
      </xdr:nvSpPr>
      <xdr:spPr>
        <a:xfrm>
          <a:off x="1110298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48" name="n_1mainValue【一般廃棄物処理施設】&#10;有形固定資産減価償却率"/>
        <xdr:cNvSpPr txBox="1"/>
      </xdr:nvSpPr>
      <xdr:spPr>
        <a:xfrm>
          <a:off x="134372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349" name="n_2mainValue【一般廃棄物処理施設】&#10;有形固定資産減価償却率"/>
        <xdr:cNvSpPr txBox="1"/>
      </xdr:nvSpPr>
      <xdr:spPr>
        <a:xfrm>
          <a:off x="126752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47914</xdr:rowOff>
    </xdr:from>
    <xdr:ext cx="405111" cy="259045"/>
    <xdr:sp macro="" textlink="">
      <xdr:nvSpPr>
        <xdr:cNvPr id="350" name="n_3mainValue【一般廃棄物処理施設】&#10;有形固定資産減価償却率"/>
        <xdr:cNvSpPr txBox="1"/>
      </xdr:nvSpPr>
      <xdr:spPr>
        <a:xfrm>
          <a:off x="119005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10358</xdr:rowOff>
    </xdr:from>
    <xdr:ext cx="405111" cy="259045"/>
    <xdr:sp macro="" textlink="">
      <xdr:nvSpPr>
        <xdr:cNvPr id="351" name="n_4mainValue【一般廃棄物処理施設】&#10;有形固定資産減価償却率"/>
        <xdr:cNvSpPr txBox="1"/>
      </xdr:nvSpPr>
      <xdr:spPr>
        <a:xfrm>
          <a:off x="1110298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80" name="フローチャート: 判断 379"/>
        <xdr:cNvSpPr/>
      </xdr:nvSpPr>
      <xdr:spPr>
        <a:xfrm>
          <a:off x="18735040" y="6866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81" name="フローチャート: 判断 380"/>
        <xdr:cNvSpPr/>
      </xdr:nvSpPr>
      <xdr:spPr>
        <a:xfrm>
          <a:off x="17937480" y="68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82" name="フローチャート: 判断 381"/>
        <xdr:cNvSpPr/>
      </xdr:nvSpPr>
      <xdr:spPr>
        <a:xfrm>
          <a:off x="17162780" y="6875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83" name="フローチャート: 判断 382"/>
        <xdr:cNvSpPr/>
      </xdr:nvSpPr>
      <xdr:spPr>
        <a:xfrm>
          <a:off x="16388080" y="69006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57912</xdr:rowOff>
    </xdr:from>
    <xdr:to>
      <xdr:col>116</xdr:col>
      <xdr:colOff>114300</xdr:colOff>
      <xdr:row>41</xdr:row>
      <xdr:rowOff>159512</xdr:rowOff>
    </xdr:to>
    <xdr:sp macro="" textlink="">
      <xdr:nvSpPr>
        <xdr:cNvPr id="389" name="楕円 388"/>
        <xdr:cNvSpPr/>
      </xdr:nvSpPr>
      <xdr:spPr>
        <a:xfrm>
          <a:off x="19458940" y="69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144289</xdr:rowOff>
    </xdr:from>
    <xdr:ext cx="534377" cy="259045"/>
    <xdr:sp macro="" textlink="">
      <xdr:nvSpPr>
        <xdr:cNvPr id="390" name="【一般廃棄物処理施設】&#10;一人当たり有形固定資産（償却資産）額該当値テキスト"/>
        <xdr:cNvSpPr txBox="1"/>
      </xdr:nvSpPr>
      <xdr:spPr>
        <a:xfrm>
          <a:off x="19547840" y="68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58975</xdr:rowOff>
    </xdr:from>
    <xdr:to>
      <xdr:col>112</xdr:col>
      <xdr:colOff>38100</xdr:colOff>
      <xdr:row>41</xdr:row>
      <xdr:rowOff>160575</xdr:rowOff>
    </xdr:to>
    <xdr:sp macro="" textlink="">
      <xdr:nvSpPr>
        <xdr:cNvPr id="391" name="楕円 390"/>
        <xdr:cNvSpPr/>
      </xdr:nvSpPr>
      <xdr:spPr>
        <a:xfrm>
          <a:off x="18735040" y="6932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108712</xdr:rowOff>
    </xdr:from>
    <xdr:to>
      <xdr:col>116</xdr:col>
      <xdr:colOff>63500</xdr:colOff>
      <xdr:row>41</xdr:row>
      <xdr:rowOff>109775</xdr:rowOff>
    </xdr:to>
    <xdr:cxnSp macro="">
      <xdr:nvCxnSpPr>
        <xdr:cNvPr id="392" name="直線コネクタ 391"/>
        <xdr:cNvCxnSpPr/>
      </xdr:nvCxnSpPr>
      <xdr:spPr>
        <a:xfrm flipV="1">
          <a:off x="18778220" y="6981952"/>
          <a:ext cx="73152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60221</xdr:rowOff>
    </xdr:from>
    <xdr:to>
      <xdr:col>107</xdr:col>
      <xdr:colOff>101600</xdr:colOff>
      <xdr:row>41</xdr:row>
      <xdr:rowOff>161821</xdr:rowOff>
    </xdr:to>
    <xdr:sp macro="" textlink="">
      <xdr:nvSpPr>
        <xdr:cNvPr id="393" name="楕円 392"/>
        <xdr:cNvSpPr/>
      </xdr:nvSpPr>
      <xdr:spPr>
        <a:xfrm>
          <a:off x="17937480" y="6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109775</xdr:rowOff>
    </xdr:from>
    <xdr:to>
      <xdr:col>111</xdr:col>
      <xdr:colOff>177800</xdr:colOff>
      <xdr:row>41</xdr:row>
      <xdr:rowOff>111021</xdr:rowOff>
    </xdr:to>
    <xdr:cxnSp macro="">
      <xdr:nvCxnSpPr>
        <xdr:cNvPr id="394" name="直線コネクタ 393"/>
        <xdr:cNvCxnSpPr/>
      </xdr:nvCxnSpPr>
      <xdr:spPr>
        <a:xfrm flipV="1">
          <a:off x="17988280" y="6983015"/>
          <a:ext cx="78994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61461</xdr:rowOff>
    </xdr:from>
    <xdr:to>
      <xdr:col>102</xdr:col>
      <xdr:colOff>165100</xdr:colOff>
      <xdr:row>41</xdr:row>
      <xdr:rowOff>163061</xdr:rowOff>
    </xdr:to>
    <xdr:sp macro="" textlink="">
      <xdr:nvSpPr>
        <xdr:cNvPr id="395" name="楕円 394"/>
        <xdr:cNvSpPr/>
      </xdr:nvSpPr>
      <xdr:spPr>
        <a:xfrm>
          <a:off x="17162780" y="69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111021</xdr:rowOff>
    </xdr:from>
    <xdr:to>
      <xdr:col>107</xdr:col>
      <xdr:colOff>50800</xdr:colOff>
      <xdr:row>41</xdr:row>
      <xdr:rowOff>112261</xdr:rowOff>
    </xdr:to>
    <xdr:cxnSp macro="">
      <xdr:nvCxnSpPr>
        <xdr:cNvPr id="396" name="直線コネクタ 395"/>
        <xdr:cNvCxnSpPr/>
      </xdr:nvCxnSpPr>
      <xdr:spPr>
        <a:xfrm flipV="1">
          <a:off x="17213580" y="6984261"/>
          <a:ext cx="7747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62050</xdr:rowOff>
    </xdr:from>
    <xdr:to>
      <xdr:col>98</xdr:col>
      <xdr:colOff>38100</xdr:colOff>
      <xdr:row>41</xdr:row>
      <xdr:rowOff>163650</xdr:rowOff>
    </xdr:to>
    <xdr:sp macro="" textlink="">
      <xdr:nvSpPr>
        <xdr:cNvPr id="397" name="楕円 396"/>
        <xdr:cNvSpPr/>
      </xdr:nvSpPr>
      <xdr:spPr>
        <a:xfrm>
          <a:off x="16388080" y="693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112261</xdr:rowOff>
    </xdr:from>
    <xdr:to>
      <xdr:col>102</xdr:col>
      <xdr:colOff>114300</xdr:colOff>
      <xdr:row>41</xdr:row>
      <xdr:rowOff>112850</xdr:rowOff>
    </xdr:to>
    <xdr:cxnSp macro="">
      <xdr:nvCxnSpPr>
        <xdr:cNvPr id="398" name="直線コネクタ 397"/>
        <xdr:cNvCxnSpPr/>
      </xdr:nvCxnSpPr>
      <xdr:spPr>
        <a:xfrm flipV="1">
          <a:off x="16431260" y="6985501"/>
          <a:ext cx="78232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9" name="n_1aveValue【一般廃棄物処理施設】&#10;一人当たり有形固定資産（償却資産）額"/>
        <xdr:cNvSpPr txBox="1"/>
      </xdr:nvSpPr>
      <xdr:spPr>
        <a:xfrm>
          <a:off x="18496495" y="66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400" name="n_2aveValue【一般廃棄物処理施設】&#10;一人当たり有形固定資産（償却資産）額"/>
        <xdr:cNvSpPr txBox="1"/>
      </xdr:nvSpPr>
      <xdr:spPr>
        <a:xfrm>
          <a:off x="17734495" y="66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01" name="n_3aveValue【一般廃棄物処理施設】&#10;一人当たり有形固定資産（償却資産）額"/>
        <xdr:cNvSpPr txBox="1"/>
      </xdr:nvSpPr>
      <xdr:spPr>
        <a:xfrm>
          <a:off x="16936935" y="66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02" name="n_4aveValue【一般廃棄物処理施設】&#10;一人当たり有形固定資産（償却資産）額"/>
        <xdr:cNvSpPr txBox="1"/>
      </xdr:nvSpPr>
      <xdr:spPr>
        <a:xfrm>
          <a:off x="16162235" y="66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151702</xdr:rowOff>
    </xdr:from>
    <xdr:ext cx="534377" cy="259045"/>
    <xdr:sp macro="" textlink="">
      <xdr:nvSpPr>
        <xdr:cNvPr id="403" name="n_1mainValue【一般廃棄物処理施設】&#10;一人当たり有形固定資産（償却資産）額"/>
        <xdr:cNvSpPr txBox="1"/>
      </xdr:nvSpPr>
      <xdr:spPr>
        <a:xfrm>
          <a:off x="18528811" y="702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152948</xdr:rowOff>
    </xdr:from>
    <xdr:ext cx="534377" cy="259045"/>
    <xdr:sp macro="" textlink="">
      <xdr:nvSpPr>
        <xdr:cNvPr id="404" name="n_2mainValue【一般廃棄物処理施設】&#10;一人当たり有形固定資産（償却資産）額"/>
        <xdr:cNvSpPr txBox="1"/>
      </xdr:nvSpPr>
      <xdr:spPr>
        <a:xfrm>
          <a:off x="17766811" y="70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154188</xdr:rowOff>
    </xdr:from>
    <xdr:ext cx="534377" cy="259045"/>
    <xdr:sp macro="" textlink="">
      <xdr:nvSpPr>
        <xdr:cNvPr id="405" name="n_3mainValue【一般廃棄物処理施設】&#10;一人当たり有形固定資産（償却資産）額"/>
        <xdr:cNvSpPr txBox="1"/>
      </xdr:nvSpPr>
      <xdr:spPr>
        <a:xfrm>
          <a:off x="16969251" y="70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154777</xdr:rowOff>
    </xdr:from>
    <xdr:ext cx="534377" cy="259045"/>
    <xdr:sp macro="" textlink="">
      <xdr:nvSpPr>
        <xdr:cNvPr id="406" name="n_4mainValue【一般廃棄物処理施設】&#10;一人当たり有形固定資産（償却資産）額"/>
        <xdr:cNvSpPr txBox="1"/>
      </xdr:nvSpPr>
      <xdr:spPr>
        <a:xfrm>
          <a:off x="16194551" y="7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1" name="【消防施設】&#10;有形固定資産減価償却率平均値テキスト"/>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3" name="フローチャート: 判断 452"/>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454" name="フローチャート: 判断 453"/>
        <xdr:cNvSpPr/>
      </xdr:nvSpPr>
      <xdr:spPr>
        <a:xfrm>
          <a:off x="1280414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455" name="フローチャート: 判断 454"/>
        <xdr:cNvSpPr/>
      </xdr:nvSpPr>
      <xdr:spPr>
        <a:xfrm>
          <a:off x="12029440" y="13717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456" name="フローチャート: 判断 455"/>
        <xdr:cNvSpPr/>
      </xdr:nvSpPr>
      <xdr:spPr>
        <a:xfrm>
          <a:off x="11231880" y="1372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462" name="楕円 461"/>
        <xdr:cNvSpPr/>
      </xdr:nvSpPr>
      <xdr:spPr>
        <a:xfrm>
          <a:off x="14325600" y="137960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27957</xdr:rowOff>
    </xdr:from>
    <xdr:ext cx="405111" cy="259045"/>
    <xdr:sp macro="" textlink="">
      <xdr:nvSpPr>
        <xdr:cNvPr id="463" name="【消防施設】&#10;有形固定資産減価償却率該当値テキスト"/>
        <xdr:cNvSpPr txBox="1"/>
      </xdr:nvSpPr>
      <xdr:spPr>
        <a:xfrm>
          <a:off x="14414500" y="1377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38100</xdr:rowOff>
    </xdr:from>
    <xdr:to>
      <xdr:col>81</xdr:col>
      <xdr:colOff>101600</xdr:colOff>
      <xdr:row>82</xdr:row>
      <xdr:rowOff>139700</xdr:rowOff>
    </xdr:to>
    <xdr:sp macro="" textlink="">
      <xdr:nvSpPr>
        <xdr:cNvPr id="464" name="楕円 463"/>
        <xdr:cNvSpPr/>
      </xdr:nvSpPr>
      <xdr:spPr>
        <a:xfrm>
          <a:off x="1357884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88900</xdr:rowOff>
    </xdr:from>
    <xdr:to>
      <xdr:col>85</xdr:col>
      <xdr:colOff>127000</xdr:colOff>
      <xdr:row>82</xdr:row>
      <xdr:rowOff>100330</xdr:rowOff>
    </xdr:to>
    <xdr:cxnSp macro="">
      <xdr:nvCxnSpPr>
        <xdr:cNvPr id="465" name="直線コネクタ 464"/>
        <xdr:cNvCxnSpPr/>
      </xdr:nvCxnSpPr>
      <xdr:spPr>
        <a:xfrm>
          <a:off x="13629640" y="1383538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20320</xdr:rowOff>
    </xdr:from>
    <xdr:to>
      <xdr:col>76</xdr:col>
      <xdr:colOff>165100</xdr:colOff>
      <xdr:row>82</xdr:row>
      <xdr:rowOff>121920</xdr:rowOff>
    </xdr:to>
    <xdr:sp macro="" textlink="">
      <xdr:nvSpPr>
        <xdr:cNvPr id="466" name="楕円 465"/>
        <xdr:cNvSpPr/>
      </xdr:nvSpPr>
      <xdr:spPr>
        <a:xfrm>
          <a:off x="1280414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71120</xdr:rowOff>
    </xdr:from>
    <xdr:to>
      <xdr:col>81</xdr:col>
      <xdr:colOff>50800</xdr:colOff>
      <xdr:row>82</xdr:row>
      <xdr:rowOff>88900</xdr:rowOff>
    </xdr:to>
    <xdr:cxnSp macro="">
      <xdr:nvCxnSpPr>
        <xdr:cNvPr id="467" name="直線コネクタ 466"/>
        <xdr:cNvCxnSpPr/>
      </xdr:nvCxnSpPr>
      <xdr:spPr>
        <a:xfrm>
          <a:off x="12854940" y="13817600"/>
          <a:ext cx="7747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468" name="楕円 467"/>
        <xdr:cNvSpPr/>
      </xdr:nvSpPr>
      <xdr:spPr>
        <a:xfrm>
          <a:off x="12029440" y="13750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54611</xdr:rowOff>
    </xdr:from>
    <xdr:to>
      <xdr:col>76</xdr:col>
      <xdr:colOff>114300</xdr:colOff>
      <xdr:row>82</xdr:row>
      <xdr:rowOff>71120</xdr:rowOff>
    </xdr:to>
    <xdr:cxnSp macro="">
      <xdr:nvCxnSpPr>
        <xdr:cNvPr id="469" name="直線コネクタ 468"/>
        <xdr:cNvCxnSpPr/>
      </xdr:nvCxnSpPr>
      <xdr:spPr>
        <a:xfrm>
          <a:off x="12072620" y="13801091"/>
          <a:ext cx="78232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160020</xdr:rowOff>
    </xdr:from>
    <xdr:to>
      <xdr:col>67</xdr:col>
      <xdr:colOff>101600</xdr:colOff>
      <xdr:row>82</xdr:row>
      <xdr:rowOff>90170</xdr:rowOff>
    </xdr:to>
    <xdr:sp macro="" textlink="">
      <xdr:nvSpPr>
        <xdr:cNvPr id="470" name="楕円 469"/>
        <xdr:cNvSpPr/>
      </xdr:nvSpPr>
      <xdr:spPr>
        <a:xfrm>
          <a:off x="11231880" y="13738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39370</xdr:rowOff>
    </xdr:from>
    <xdr:to>
      <xdr:col>71</xdr:col>
      <xdr:colOff>177800</xdr:colOff>
      <xdr:row>82</xdr:row>
      <xdr:rowOff>54611</xdr:rowOff>
    </xdr:to>
    <xdr:cxnSp macro="">
      <xdr:nvCxnSpPr>
        <xdr:cNvPr id="471" name="直線コネクタ 470"/>
        <xdr:cNvCxnSpPr/>
      </xdr:nvCxnSpPr>
      <xdr:spPr>
        <a:xfrm>
          <a:off x="11282680" y="1378585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72" name="n_1aveValue【消防施設】&#10;有形固定資産減価償却率"/>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473" name="n_2aveValue【消防施設】&#10;有形固定資産減価償却率"/>
        <xdr:cNvSpPr txBox="1"/>
      </xdr:nvSpPr>
      <xdr:spPr>
        <a:xfrm>
          <a:off x="12675244"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474" name="n_3aveValue【消防施設】&#10;有形固定資産減価償却率"/>
        <xdr:cNvSpPr txBox="1"/>
      </xdr:nvSpPr>
      <xdr:spPr>
        <a:xfrm>
          <a:off x="119005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475" name="n_4aveValue【消防施設】&#10;有形固定資産減価償却率"/>
        <xdr:cNvSpPr txBox="1"/>
      </xdr:nvSpPr>
      <xdr:spPr>
        <a:xfrm>
          <a:off x="1110298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130827</xdr:rowOff>
    </xdr:from>
    <xdr:ext cx="405111" cy="259045"/>
    <xdr:sp macro="" textlink="">
      <xdr:nvSpPr>
        <xdr:cNvPr id="476" name="n_1mainValue【消防施設】&#10;有形固定資産減価償却率"/>
        <xdr:cNvSpPr txBox="1"/>
      </xdr:nvSpPr>
      <xdr:spPr>
        <a:xfrm>
          <a:off x="1343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477" name="n_2mainValue【消防施設】&#10;有形固定資産減価償却率"/>
        <xdr:cNvSpPr txBox="1"/>
      </xdr:nvSpPr>
      <xdr:spPr>
        <a:xfrm>
          <a:off x="126752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78" name="n_3mainValue【消防施設】&#10;有形固定資産減価償却率"/>
        <xdr:cNvSpPr txBox="1"/>
      </xdr:nvSpPr>
      <xdr:spPr>
        <a:xfrm>
          <a:off x="11900544" y="13843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81297</xdr:rowOff>
    </xdr:from>
    <xdr:ext cx="405111" cy="259045"/>
    <xdr:sp macro="" textlink="">
      <xdr:nvSpPr>
        <xdr:cNvPr id="479" name="n_4mainValue【消防施設】&#10;有形固定資産減価償却率"/>
        <xdr:cNvSpPr txBox="1"/>
      </xdr:nvSpPr>
      <xdr:spPr>
        <a:xfrm>
          <a:off x="1110298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510" name="フローチャート: 判断 509"/>
        <xdr:cNvSpPr/>
      </xdr:nvSpPr>
      <xdr:spPr>
        <a:xfrm>
          <a:off x="18735040" y="14381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511" name="フローチャート: 判断 510"/>
        <xdr:cNvSpPr/>
      </xdr:nvSpPr>
      <xdr:spPr>
        <a:xfrm>
          <a:off x="1793748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512" name="フローチャート: 判断 511"/>
        <xdr:cNvSpPr/>
      </xdr:nvSpPr>
      <xdr:spPr>
        <a:xfrm>
          <a:off x="17162780" y="142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513" name="フローチャート: 判断 512"/>
        <xdr:cNvSpPr/>
      </xdr:nvSpPr>
      <xdr:spPr>
        <a:xfrm>
          <a:off x="16388080" y="14285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519" name="楕円 518"/>
        <xdr:cNvSpPr/>
      </xdr:nvSpPr>
      <xdr:spPr>
        <a:xfrm>
          <a:off x="194589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99457</xdr:rowOff>
    </xdr:from>
    <xdr:ext cx="469744" cy="259045"/>
    <xdr:sp macro="" textlink="">
      <xdr:nvSpPr>
        <xdr:cNvPr id="520" name="【消防施設】&#10;一人当たり面積該当値テキスト"/>
        <xdr:cNvSpPr txBox="1"/>
      </xdr:nvSpPr>
      <xdr:spPr>
        <a:xfrm>
          <a:off x="19547840" y="143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138557</xdr:rowOff>
    </xdr:from>
    <xdr:to>
      <xdr:col>112</xdr:col>
      <xdr:colOff>38100</xdr:colOff>
      <xdr:row>86</xdr:row>
      <xdr:rowOff>68707</xdr:rowOff>
    </xdr:to>
    <xdr:sp macro="" textlink="">
      <xdr:nvSpPr>
        <xdr:cNvPr id="521" name="楕円 520"/>
        <xdr:cNvSpPr/>
      </xdr:nvSpPr>
      <xdr:spPr>
        <a:xfrm>
          <a:off x="18735040" y="14387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17907</xdr:rowOff>
    </xdr:to>
    <xdr:cxnSp macro="">
      <xdr:nvCxnSpPr>
        <xdr:cNvPr id="522" name="直線コネクタ 521"/>
        <xdr:cNvCxnSpPr/>
      </xdr:nvCxnSpPr>
      <xdr:spPr>
        <a:xfrm flipV="1">
          <a:off x="18778220" y="14432279"/>
          <a:ext cx="73152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141224</xdr:rowOff>
    </xdr:from>
    <xdr:to>
      <xdr:col>107</xdr:col>
      <xdr:colOff>101600</xdr:colOff>
      <xdr:row>86</xdr:row>
      <xdr:rowOff>71374</xdr:rowOff>
    </xdr:to>
    <xdr:sp macro="" textlink="">
      <xdr:nvSpPr>
        <xdr:cNvPr id="523" name="楕円 522"/>
        <xdr:cNvSpPr/>
      </xdr:nvSpPr>
      <xdr:spPr>
        <a:xfrm>
          <a:off x="17937480" y="14390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17907</xdr:rowOff>
    </xdr:from>
    <xdr:to>
      <xdr:col>111</xdr:col>
      <xdr:colOff>177800</xdr:colOff>
      <xdr:row>86</xdr:row>
      <xdr:rowOff>20574</xdr:rowOff>
    </xdr:to>
    <xdr:cxnSp macro="">
      <xdr:nvCxnSpPr>
        <xdr:cNvPr id="524" name="直線コネクタ 523"/>
        <xdr:cNvCxnSpPr/>
      </xdr:nvCxnSpPr>
      <xdr:spPr>
        <a:xfrm flipV="1">
          <a:off x="17988280" y="14434947"/>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143890</xdr:rowOff>
    </xdr:from>
    <xdr:to>
      <xdr:col>102</xdr:col>
      <xdr:colOff>165100</xdr:colOff>
      <xdr:row>86</xdr:row>
      <xdr:rowOff>74040</xdr:rowOff>
    </xdr:to>
    <xdr:sp macro="" textlink="">
      <xdr:nvSpPr>
        <xdr:cNvPr id="525" name="楕円 524"/>
        <xdr:cNvSpPr/>
      </xdr:nvSpPr>
      <xdr:spPr>
        <a:xfrm>
          <a:off x="17162780" y="1439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20574</xdr:rowOff>
    </xdr:from>
    <xdr:to>
      <xdr:col>107</xdr:col>
      <xdr:colOff>50800</xdr:colOff>
      <xdr:row>86</xdr:row>
      <xdr:rowOff>23240</xdr:rowOff>
    </xdr:to>
    <xdr:cxnSp macro="">
      <xdr:nvCxnSpPr>
        <xdr:cNvPr id="526" name="直線コネクタ 525"/>
        <xdr:cNvCxnSpPr/>
      </xdr:nvCxnSpPr>
      <xdr:spPr>
        <a:xfrm flipV="1">
          <a:off x="17213580" y="14437614"/>
          <a:ext cx="7747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146558</xdr:rowOff>
    </xdr:from>
    <xdr:to>
      <xdr:col>98</xdr:col>
      <xdr:colOff>38100</xdr:colOff>
      <xdr:row>86</xdr:row>
      <xdr:rowOff>76708</xdr:rowOff>
    </xdr:to>
    <xdr:sp macro="" textlink="">
      <xdr:nvSpPr>
        <xdr:cNvPr id="527" name="楕円 526"/>
        <xdr:cNvSpPr/>
      </xdr:nvSpPr>
      <xdr:spPr>
        <a:xfrm>
          <a:off x="16388080" y="1439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23240</xdr:rowOff>
    </xdr:from>
    <xdr:to>
      <xdr:col>102</xdr:col>
      <xdr:colOff>114300</xdr:colOff>
      <xdr:row>86</xdr:row>
      <xdr:rowOff>25908</xdr:rowOff>
    </xdr:to>
    <xdr:cxnSp macro="">
      <xdr:nvCxnSpPr>
        <xdr:cNvPr id="528" name="直線コネクタ 527"/>
        <xdr:cNvCxnSpPr/>
      </xdr:nvCxnSpPr>
      <xdr:spPr>
        <a:xfrm flipV="1">
          <a:off x="16431260" y="14440280"/>
          <a:ext cx="78232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529" name="n_1aveValue【消防施設】&#10;一人当たり面積"/>
        <xdr:cNvSpPr txBox="1"/>
      </xdr:nvSpPr>
      <xdr:spPr>
        <a:xfrm>
          <a:off x="18561127" y="1416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530" name="n_2aveValue【消防施設】&#10;一人当たり面積"/>
        <xdr:cNvSpPr txBox="1"/>
      </xdr:nvSpPr>
      <xdr:spPr>
        <a:xfrm>
          <a:off x="1777626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531" name="n_3aveValue【消防施設】&#10;一人当たり面積"/>
        <xdr:cNvSpPr txBox="1"/>
      </xdr:nvSpPr>
      <xdr:spPr>
        <a:xfrm>
          <a:off x="17001567" y="140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532" name="n_4aveValue【消防施設】&#10;一人当たり面積"/>
        <xdr:cNvSpPr txBox="1"/>
      </xdr:nvSpPr>
      <xdr:spPr>
        <a:xfrm>
          <a:off x="16226867" y="1406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59834</xdr:rowOff>
    </xdr:from>
    <xdr:ext cx="469744" cy="259045"/>
    <xdr:sp macro="" textlink="">
      <xdr:nvSpPr>
        <xdr:cNvPr id="533" name="n_1mainValue【消防施設】&#10;一人当たり面積"/>
        <xdr:cNvSpPr txBox="1"/>
      </xdr:nvSpPr>
      <xdr:spPr>
        <a:xfrm>
          <a:off x="18561127" y="1447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62501</xdr:rowOff>
    </xdr:from>
    <xdr:ext cx="469744" cy="259045"/>
    <xdr:sp macro="" textlink="">
      <xdr:nvSpPr>
        <xdr:cNvPr id="534" name="n_2mainValue【消防施設】&#10;一人当たり面積"/>
        <xdr:cNvSpPr txBox="1"/>
      </xdr:nvSpPr>
      <xdr:spPr>
        <a:xfrm>
          <a:off x="17776267" y="1447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65167</xdr:rowOff>
    </xdr:from>
    <xdr:ext cx="469744" cy="259045"/>
    <xdr:sp macro="" textlink="">
      <xdr:nvSpPr>
        <xdr:cNvPr id="535" name="n_3mainValue【消防施設】&#10;一人当たり面積"/>
        <xdr:cNvSpPr txBox="1"/>
      </xdr:nvSpPr>
      <xdr:spPr>
        <a:xfrm>
          <a:off x="17001567" y="144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67835</xdr:rowOff>
    </xdr:from>
    <xdr:ext cx="469744" cy="259045"/>
    <xdr:sp macro="" textlink="">
      <xdr:nvSpPr>
        <xdr:cNvPr id="536" name="n_4mainValue【消防施設】&#10;一人当たり面積"/>
        <xdr:cNvSpPr txBox="1"/>
      </xdr:nvSpPr>
      <xdr:spPr>
        <a:xfrm>
          <a:off x="16226867" y="1448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7" name="【庁舎】&#10;有形固定資産減価償却率平均値テキスト"/>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69" name="フローチャート: 判断 568"/>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0" name="フローチャート: 判断 569"/>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1" name="フローチャート: 判断 570"/>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2" name="フローチャート: 判断 571"/>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578" name="楕円 577"/>
        <xdr:cNvSpPr/>
      </xdr:nvSpPr>
      <xdr:spPr>
        <a:xfrm>
          <a:off x="14325600" y="174452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579" name="【庁舎】&#10;有形固定資産減価償却率該当値テキスト"/>
        <xdr:cNvSpPr txBox="1"/>
      </xdr:nvSpPr>
      <xdr:spPr>
        <a:xfrm>
          <a:off x="14414500" y="1730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580" name="楕円 579"/>
        <xdr:cNvSpPr/>
      </xdr:nvSpPr>
      <xdr:spPr>
        <a:xfrm>
          <a:off x="13578840" y="17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61505</xdr:rowOff>
    </xdr:from>
    <xdr:to>
      <xdr:col>85</xdr:col>
      <xdr:colOff>127000</xdr:colOff>
      <xdr:row>106</xdr:row>
      <xdr:rowOff>117021</xdr:rowOff>
    </xdr:to>
    <xdr:cxnSp macro="">
      <xdr:nvCxnSpPr>
        <xdr:cNvPr id="581" name="直線コネクタ 580"/>
        <xdr:cNvCxnSpPr/>
      </xdr:nvCxnSpPr>
      <xdr:spPr>
        <a:xfrm flipV="1">
          <a:off x="13629640" y="17496065"/>
          <a:ext cx="746760" cy="3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582" name="楕円 581"/>
        <xdr:cNvSpPr/>
      </xdr:nvSpPr>
      <xdr:spPr>
        <a:xfrm>
          <a:off x="12804140" y="17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117021</xdr:rowOff>
    </xdr:to>
    <xdr:cxnSp macro="">
      <xdr:nvCxnSpPr>
        <xdr:cNvPr id="583" name="直線コネクタ 582"/>
        <xdr:cNvCxnSpPr/>
      </xdr:nvCxnSpPr>
      <xdr:spPr>
        <a:xfrm>
          <a:off x="12854940" y="17839509"/>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584" name="楕円 583"/>
        <xdr:cNvSpPr/>
      </xdr:nvSpPr>
      <xdr:spPr>
        <a:xfrm>
          <a:off x="12029440" y="17756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69669</xdr:rowOff>
    </xdr:to>
    <xdr:cxnSp macro="">
      <xdr:nvCxnSpPr>
        <xdr:cNvPr id="585" name="直線コネクタ 584"/>
        <xdr:cNvCxnSpPr/>
      </xdr:nvCxnSpPr>
      <xdr:spPr>
        <a:xfrm>
          <a:off x="12072620" y="17803585"/>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586" name="楕円 585"/>
        <xdr:cNvSpPr/>
      </xdr:nvSpPr>
      <xdr:spPr>
        <a:xfrm>
          <a:off x="11231880" y="177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58238</xdr:rowOff>
    </xdr:to>
    <xdr:cxnSp macro="">
      <xdr:nvCxnSpPr>
        <xdr:cNvPr id="587" name="直線コネクタ 586"/>
        <xdr:cNvCxnSpPr/>
      </xdr:nvCxnSpPr>
      <xdr:spPr>
        <a:xfrm flipV="1">
          <a:off x="11282680" y="17803585"/>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588" name="n_1aveValue【庁舎】&#10;有形固定資産減価償却率"/>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89" name="n_2aveValue【庁舎】&#10;有形固定資産減価償却率"/>
        <xdr:cNvSpPr txBox="1"/>
      </xdr:nvSpPr>
      <xdr:spPr>
        <a:xfrm>
          <a:off x="1267524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0" name="n_3aveValue【庁舎】&#10;有形固定資産減価償却率"/>
        <xdr:cNvSpPr txBox="1"/>
      </xdr:nvSpPr>
      <xdr:spPr>
        <a:xfrm>
          <a:off x="1190054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591" name="n_4aveValue【庁舎】&#10;有形固定資産減価償却率"/>
        <xdr:cNvSpPr txBox="1"/>
      </xdr:nvSpPr>
      <xdr:spPr>
        <a:xfrm>
          <a:off x="1110298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592" name="n_1mainValue【庁舎】&#10;有形固定資産減価償却率"/>
        <xdr:cNvSpPr txBox="1"/>
      </xdr:nvSpPr>
      <xdr:spPr>
        <a:xfrm>
          <a:off x="13437244" y="179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593" name="n_2mainValue【庁舎】&#10;有形固定資産減価償却率"/>
        <xdr:cNvSpPr txBox="1"/>
      </xdr:nvSpPr>
      <xdr:spPr>
        <a:xfrm>
          <a:off x="12675244" y="1788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594" name="n_3mainValue【庁舎】&#10;有形固定資産減価償却率"/>
        <xdr:cNvSpPr txBox="1"/>
      </xdr:nvSpPr>
      <xdr:spPr>
        <a:xfrm>
          <a:off x="11900544" y="1784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595" name="n_4mainValue【庁舎】&#10;有形固定資産減価償却率"/>
        <xdr:cNvSpPr txBox="1"/>
      </xdr:nvSpPr>
      <xdr:spPr>
        <a:xfrm>
          <a:off x="11102984" y="1787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4" name="【庁舎】&#10;一人当たり面積平均値テキスト"/>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26" name="フローチャート: 判断 625"/>
        <xdr:cNvSpPr/>
      </xdr:nvSpPr>
      <xdr:spPr>
        <a:xfrm>
          <a:off x="18735040" y="18104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27" name="フローチャート: 判断 626"/>
        <xdr:cNvSpPr/>
      </xdr:nvSpPr>
      <xdr:spPr>
        <a:xfrm>
          <a:off x="17937480" y="181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28" name="フローチャート: 判断 627"/>
        <xdr:cNvSpPr/>
      </xdr:nvSpPr>
      <xdr:spPr>
        <a:xfrm>
          <a:off x="17162780" y="1810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29" name="フローチャート: 判断 628"/>
        <xdr:cNvSpPr/>
      </xdr:nvSpPr>
      <xdr:spPr>
        <a:xfrm>
          <a:off x="16388080" y="18095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38100</xdr:rowOff>
    </xdr:from>
    <xdr:to>
      <xdr:col>116</xdr:col>
      <xdr:colOff>114300</xdr:colOff>
      <xdr:row>108</xdr:row>
      <xdr:rowOff>139700</xdr:rowOff>
    </xdr:to>
    <xdr:sp macro="" textlink="">
      <xdr:nvSpPr>
        <xdr:cNvPr id="635" name="楕円 634"/>
        <xdr:cNvSpPr/>
      </xdr:nvSpPr>
      <xdr:spPr>
        <a:xfrm>
          <a:off x="1945894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6" name="【庁舎】&#10;一人当たり面積該当値テキスト"/>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39751</xdr:rowOff>
    </xdr:from>
    <xdr:to>
      <xdr:col>112</xdr:col>
      <xdr:colOff>38100</xdr:colOff>
      <xdr:row>108</xdr:row>
      <xdr:rowOff>141351</xdr:rowOff>
    </xdr:to>
    <xdr:sp macro="" textlink="">
      <xdr:nvSpPr>
        <xdr:cNvPr id="637" name="楕円 636"/>
        <xdr:cNvSpPr/>
      </xdr:nvSpPr>
      <xdr:spPr>
        <a:xfrm>
          <a:off x="18735040" y="18144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88900</xdr:rowOff>
    </xdr:from>
    <xdr:to>
      <xdr:col>116</xdr:col>
      <xdr:colOff>63500</xdr:colOff>
      <xdr:row>108</xdr:row>
      <xdr:rowOff>90551</xdr:rowOff>
    </xdr:to>
    <xdr:cxnSp macro="">
      <xdr:nvCxnSpPr>
        <xdr:cNvPr id="638" name="直線コネクタ 637"/>
        <xdr:cNvCxnSpPr/>
      </xdr:nvCxnSpPr>
      <xdr:spPr>
        <a:xfrm flipV="1">
          <a:off x="18778220" y="18194020"/>
          <a:ext cx="7315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41529</xdr:rowOff>
    </xdr:from>
    <xdr:to>
      <xdr:col>107</xdr:col>
      <xdr:colOff>101600</xdr:colOff>
      <xdr:row>108</xdr:row>
      <xdr:rowOff>143129</xdr:rowOff>
    </xdr:to>
    <xdr:sp macro="" textlink="">
      <xdr:nvSpPr>
        <xdr:cNvPr id="639" name="楕円 638"/>
        <xdr:cNvSpPr/>
      </xdr:nvSpPr>
      <xdr:spPr>
        <a:xfrm>
          <a:off x="17937480" y="181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90551</xdr:rowOff>
    </xdr:from>
    <xdr:to>
      <xdr:col>111</xdr:col>
      <xdr:colOff>177800</xdr:colOff>
      <xdr:row>108</xdr:row>
      <xdr:rowOff>92329</xdr:rowOff>
    </xdr:to>
    <xdr:cxnSp macro="">
      <xdr:nvCxnSpPr>
        <xdr:cNvPr id="640" name="直線コネクタ 639"/>
        <xdr:cNvCxnSpPr/>
      </xdr:nvCxnSpPr>
      <xdr:spPr>
        <a:xfrm flipV="1">
          <a:off x="17988280" y="18195671"/>
          <a:ext cx="78994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43180</xdr:rowOff>
    </xdr:from>
    <xdr:to>
      <xdr:col>102</xdr:col>
      <xdr:colOff>165100</xdr:colOff>
      <xdr:row>108</xdr:row>
      <xdr:rowOff>144780</xdr:rowOff>
    </xdr:to>
    <xdr:sp macro="" textlink="">
      <xdr:nvSpPr>
        <xdr:cNvPr id="641" name="楕円 640"/>
        <xdr:cNvSpPr/>
      </xdr:nvSpPr>
      <xdr:spPr>
        <a:xfrm>
          <a:off x="1716278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92329</xdr:rowOff>
    </xdr:from>
    <xdr:to>
      <xdr:col>107</xdr:col>
      <xdr:colOff>50800</xdr:colOff>
      <xdr:row>108</xdr:row>
      <xdr:rowOff>93980</xdr:rowOff>
    </xdr:to>
    <xdr:cxnSp macro="">
      <xdr:nvCxnSpPr>
        <xdr:cNvPr id="642" name="直線コネクタ 641"/>
        <xdr:cNvCxnSpPr/>
      </xdr:nvCxnSpPr>
      <xdr:spPr>
        <a:xfrm flipV="1">
          <a:off x="17213580" y="18197449"/>
          <a:ext cx="7747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44831</xdr:rowOff>
    </xdr:from>
    <xdr:to>
      <xdr:col>98</xdr:col>
      <xdr:colOff>38100</xdr:colOff>
      <xdr:row>108</xdr:row>
      <xdr:rowOff>146431</xdr:rowOff>
    </xdr:to>
    <xdr:sp macro="" textlink="">
      <xdr:nvSpPr>
        <xdr:cNvPr id="643" name="楕円 642"/>
        <xdr:cNvSpPr/>
      </xdr:nvSpPr>
      <xdr:spPr>
        <a:xfrm>
          <a:off x="16388080" y="18149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93980</xdr:rowOff>
    </xdr:from>
    <xdr:to>
      <xdr:col>102</xdr:col>
      <xdr:colOff>114300</xdr:colOff>
      <xdr:row>108</xdr:row>
      <xdr:rowOff>95631</xdr:rowOff>
    </xdr:to>
    <xdr:cxnSp macro="">
      <xdr:nvCxnSpPr>
        <xdr:cNvPr id="644" name="直線コネクタ 643"/>
        <xdr:cNvCxnSpPr/>
      </xdr:nvCxnSpPr>
      <xdr:spPr>
        <a:xfrm flipV="1">
          <a:off x="16431260" y="18199100"/>
          <a:ext cx="7823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645" name="n_1aveValue【庁舎】&#10;一人当たり面積"/>
        <xdr:cNvSpPr txBox="1"/>
      </xdr:nvSpPr>
      <xdr:spPr>
        <a:xfrm>
          <a:off x="18561127" y="1788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46" name="n_2aveValue【庁舎】&#10;一人当たり面積"/>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647" name="n_3aveValue【庁舎】&#10;一人当たり面積"/>
        <xdr:cNvSpPr txBox="1"/>
      </xdr:nvSpPr>
      <xdr:spPr>
        <a:xfrm>
          <a:off x="17001567" y="178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648" name="n_4aveValue【庁舎】&#10;一人当たり面積"/>
        <xdr:cNvSpPr txBox="1"/>
      </xdr:nvSpPr>
      <xdr:spPr>
        <a:xfrm>
          <a:off x="16226867" y="178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132478</xdr:rowOff>
    </xdr:from>
    <xdr:ext cx="469744" cy="259045"/>
    <xdr:sp macro="" textlink="">
      <xdr:nvSpPr>
        <xdr:cNvPr id="649" name="n_1mainValue【庁舎】&#10;一人当たり面積"/>
        <xdr:cNvSpPr txBox="1"/>
      </xdr:nvSpPr>
      <xdr:spPr>
        <a:xfrm>
          <a:off x="18561127" y="182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134256</xdr:rowOff>
    </xdr:from>
    <xdr:ext cx="469744" cy="259045"/>
    <xdr:sp macro="" textlink="">
      <xdr:nvSpPr>
        <xdr:cNvPr id="650" name="n_2mainValue【庁舎】&#10;一人当たり面積"/>
        <xdr:cNvSpPr txBox="1"/>
      </xdr:nvSpPr>
      <xdr:spPr>
        <a:xfrm>
          <a:off x="17776267" y="182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135907</xdr:rowOff>
    </xdr:from>
    <xdr:ext cx="469744" cy="259045"/>
    <xdr:sp macro="" textlink="">
      <xdr:nvSpPr>
        <xdr:cNvPr id="651" name="n_3mainValue【庁舎】&#10;一人当たり面積"/>
        <xdr:cNvSpPr txBox="1"/>
      </xdr:nvSpPr>
      <xdr:spPr>
        <a:xfrm>
          <a:off x="17001567" y="182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137558</xdr:rowOff>
    </xdr:from>
    <xdr:ext cx="469744" cy="259045"/>
    <xdr:sp macro="" textlink="">
      <xdr:nvSpPr>
        <xdr:cNvPr id="652" name="n_4mainValue【庁舎】&#10;一人当たり面積"/>
        <xdr:cNvSpPr txBox="1"/>
      </xdr:nvSpPr>
      <xdr:spPr>
        <a:xfrm>
          <a:off x="1622686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庁舎以外は、有形固定資産減価償却率が類似団体平均を上回っており、特に体育館・プールや福祉施設については、類似団体平均を大きく上回っている状況にある。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町民体育館は、築４５年、町民プールは築３５年を経過し、類似団体内平均値を大きく上回っている状況にはあるが、体育館については、平成２１年度に大規模改修及び耐震化改修を実施しており、今後については、長寿命化改修を行う予定である。また、定期的な修繕工事等を行うことにより、長期使用できるよう長寿命化を図っ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町民プールは、維持補修による管理はしているものの、経年による管理費用等が増加傾向にある。今後も健康増進や学校教育等のために、多くの利用者がいる施設であり、適切に維持管理を行い、長期間使用できるよう管理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福祉施設も、類似団体内平均値を大きく上回っている状況で</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特別養護老人ホームおとべ荘は、平成８年に大規模改修を行うなど都度、維持修繕に努めてきたが、築４２年が経過し、老朽化も顕著なことから、令和４年度から５年度にかけ、現況地から</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施設を</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移築し、建替えを予定している。建替え完了までは、維持補修を図りながら、</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適正に管理していく。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庁舎については、類似団体内平均値を若干下回って</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昭和４０年建設の本庁舎及び平成５年に増築された別棟（増築棟）があり、本庁舎部分は、平成５年に大規模改修を実施しているものの、築５６年が経過し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、耐用年数も越え、未耐震であったことから、令和２年度から今年度にかけて耐震化改修工事を行い、長寿命化を図っている。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また、増築した別棟（増築棟）についても、庁舎耐震化に合わせ、改修（屋上防水処理）を行い、本庁舎と同様、長寿命化を図ってい</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一般廃棄物処理施設や消防施設については、一部事務組合による広域運営のため、関係町及び衛生処理組合、広域行政組合との連携を図りながら施設の改修や改築について検討していく。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95136"/>
    <xdr:sp macro="" textlink="">
      <xdr:nvSpPr>
        <xdr:cNvPr id="35" name="テキスト ボックス 34"/>
        <xdr:cNvSpPr txBox="1"/>
      </xdr:nvSpPr>
      <xdr:spPr>
        <a:xfrm>
          <a:off x="704850" y="4434840"/>
          <a:ext cx="9167061" cy="495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r>
            <a:rPr kumimoji="1" lang="ja-JP" altLang="ja-JP" sz="1100">
              <a:solidFill>
                <a:schemeClr val="tx1"/>
              </a:solidFill>
              <a:effectLst/>
              <a:latin typeface="+mn-lt"/>
              <a:ea typeface="+mn-ea"/>
              <a:cs typeface="+mn-cs"/>
            </a:rPr>
            <a:t>。 </a:t>
          </a:r>
          <a:endParaRPr lang="ja-JP" altLang="ja-JP" sz="1000">
            <a:effectLst/>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高齢化に伴う行政サービスに対する需要が大きいことや生産年齢人口の減少により、税収の増加が見込めず、自主財源に乏しい財政構造のため、類似団体平均を下回っている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企業誘致等による雇用の場の確保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に努めてきてはいるが、税収は減少傾向にある。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譲与税や交付金の増加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増加し、財政力指数は上昇傾向に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あったが、３年度は基準財政需要額の再算定もあり減少した。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今後も歳出の抑制に努めながら、財政基盤の維持を図っていく。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自主財源に乏しい財政構造であるため、採用抑制や人件費削減等の行財政改革に早くから取り組んできており、歳出の抑制を図ってきた。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会計年度任用職員に係る人件費や光熱水費等による物件費、除雪経費等の維持補修費が増加したため、経常経費に充当する一般財源も増加したものの、普通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再算定等により経常一般財源収入が大幅に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77629</xdr:rowOff>
    </xdr:from>
    <xdr:to>
      <xdr:col>23</xdr:col>
      <xdr:colOff>133350</xdr:colOff>
      <xdr:row>62</xdr:row>
      <xdr:rowOff>153035</xdr:rowOff>
    </xdr:to>
    <xdr:cxnSp macro="">
      <xdr:nvCxnSpPr>
        <xdr:cNvPr id="137" name="直線コネクタ 136"/>
        <xdr:cNvCxnSpPr/>
      </xdr:nvCxnSpPr>
      <xdr:spPr>
        <a:xfrm flipV="1">
          <a:off x="4114800" y="10707529"/>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62</xdr:row>
      <xdr:rowOff>156051</xdr:rowOff>
    </xdr:to>
    <xdr:cxnSp macro="">
      <xdr:nvCxnSpPr>
        <xdr:cNvPr id="140" name="直線コネクタ 139"/>
        <xdr:cNvCxnSpPr/>
      </xdr:nvCxnSpPr>
      <xdr:spPr>
        <a:xfrm flipV="1">
          <a:off x="3225800" y="1078293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156051</xdr:rowOff>
    </xdr:from>
    <xdr:to>
      <xdr:col>15</xdr:col>
      <xdr:colOff>82550</xdr:colOff>
      <xdr:row>62</xdr:row>
      <xdr:rowOff>156051</xdr:rowOff>
    </xdr:to>
    <xdr:cxnSp macro="">
      <xdr:nvCxnSpPr>
        <xdr:cNvPr id="143" name="直線コネクタ 142"/>
        <xdr:cNvCxnSpPr/>
      </xdr:nvCxnSpPr>
      <xdr:spPr>
        <a:xfrm>
          <a:off x="2336800" y="10785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156051</xdr:rowOff>
    </xdr:to>
    <xdr:cxnSp macro="">
      <xdr:nvCxnSpPr>
        <xdr:cNvPr id="146" name="直線コネクタ 145"/>
        <xdr:cNvCxnSpPr/>
      </xdr:nvCxnSpPr>
      <xdr:spPr>
        <a:xfrm>
          <a:off x="1447800" y="1077087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87489</xdr:rowOff>
    </xdr:from>
    <xdr:ext cx="762000" cy="259045"/>
    <xdr:sp macro="" textlink="">
      <xdr:nvSpPr>
        <xdr:cNvPr id="148" name="テキスト ボックス 147"/>
        <xdr:cNvSpPr txBox="1"/>
      </xdr:nvSpPr>
      <xdr:spPr>
        <a:xfrm>
          <a:off x="1955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26829</xdr:rowOff>
    </xdr:from>
    <xdr:to>
      <xdr:col>23</xdr:col>
      <xdr:colOff>184150</xdr:colOff>
      <xdr:row>62</xdr:row>
      <xdr:rowOff>128429</xdr:rowOff>
    </xdr:to>
    <xdr:sp macro="" textlink="">
      <xdr:nvSpPr>
        <xdr:cNvPr id="156" name="楕円 155"/>
        <xdr:cNvSpPr/>
      </xdr:nvSpPr>
      <xdr:spPr>
        <a:xfrm>
          <a:off x="4902200" y="10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43356</xdr:rowOff>
    </xdr:from>
    <xdr:ext cx="762000" cy="259045"/>
    <xdr:sp macro="" textlink="">
      <xdr:nvSpPr>
        <xdr:cNvPr id="157" name="財政構造の弾力性該当値テキスト"/>
        <xdr:cNvSpPr txBox="1"/>
      </xdr:nvSpPr>
      <xdr:spPr>
        <a:xfrm>
          <a:off x="5041900" y="105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8" name="楕円 157"/>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9" name="テキスト ボックス 158"/>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105251</xdr:rowOff>
    </xdr:from>
    <xdr:to>
      <xdr:col>15</xdr:col>
      <xdr:colOff>133350</xdr:colOff>
      <xdr:row>63</xdr:row>
      <xdr:rowOff>35401</xdr:rowOff>
    </xdr:to>
    <xdr:sp macro="" textlink="">
      <xdr:nvSpPr>
        <xdr:cNvPr id="160" name="楕円 159"/>
        <xdr:cNvSpPr/>
      </xdr:nvSpPr>
      <xdr:spPr>
        <a:xfrm>
          <a:off x="3175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45578</xdr:rowOff>
    </xdr:from>
    <xdr:ext cx="762000" cy="259045"/>
    <xdr:sp macro="" textlink="">
      <xdr:nvSpPr>
        <xdr:cNvPr id="161" name="テキスト ボックス 160"/>
        <xdr:cNvSpPr txBox="1"/>
      </xdr:nvSpPr>
      <xdr:spPr>
        <a:xfrm>
          <a:off x="2844800" y="105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105251</xdr:rowOff>
    </xdr:from>
    <xdr:to>
      <xdr:col>11</xdr:col>
      <xdr:colOff>82550</xdr:colOff>
      <xdr:row>63</xdr:row>
      <xdr:rowOff>35401</xdr:rowOff>
    </xdr:to>
    <xdr:sp macro="" textlink="">
      <xdr:nvSpPr>
        <xdr:cNvPr id="162" name="楕円 161"/>
        <xdr:cNvSpPr/>
      </xdr:nvSpPr>
      <xdr:spPr>
        <a:xfrm>
          <a:off x="2286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45578</xdr:rowOff>
    </xdr:from>
    <xdr:ext cx="762000" cy="259045"/>
    <xdr:sp macro="" textlink="">
      <xdr:nvSpPr>
        <xdr:cNvPr id="163" name="テキスト ボックス 162"/>
        <xdr:cNvSpPr txBox="1"/>
      </xdr:nvSpPr>
      <xdr:spPr>
        <a:xfrm>
          <a:off x="1955800" y="105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4" name="楕円 163"/>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5" name="テキスト ボックス 164"/>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人件費については、行財政改革時に採用抑制等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人員の削減に努めてきた経緯があり、現在は一定程度の職員数を維持して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定年延長制度や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再任用職員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制度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と新規採用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のバランスを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図っていく必要がある。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物件費についても、経費節減に積極的に取り組んでいることから、類似団体平均を下回っている状況にある。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人件費の増加や除雪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経費、公共施設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等の維持補修費の増加、新型コロナウイルス感染症対策事業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や国道通行止め対策事業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により１人当たり経費が増加した。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156138</xdr:rowOff>
    </xdr:from>
    <xdr:to>
      <xdr:col>23</xdr:col>
      <xdr:colOff>133350</xdr:colOff>
      <xdr:row>81</xdr:row>
      <xdr:rowOff>168531</xdr:rowOff>
    </xdr:to>
    <xdr:cxnSp macro="">
      <xdr:nvCxnSpPr>
        <xdr:cNvPr id="197" name="直線コネクタ 196"/>
        <xdr:cNvCxnSpPr/>
      </xdr:nvCxnSpPr>
      <xdr:spPr>
        <a:xfrm>
          <a:off x="4114800" y="14043588"/>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129018</xdr:rowOff>
    </xdr:from>
    <xdr:to>
      <xdr:col>19</xdr:col>
      <xdr:colOff>133350</xdr:colOff>
      <xdr:row>81</xdr:row>
      <xdr:rowOff>156138</xdr:rowOff>
    </xdr:to>
    <xdr:cxnSp macro="">
      <xdr:nvCxnSpPr>
        <xdr:cNvPr id="200" name="直線コネクタ 199"/>
        <xdr:cNvCxnSpPr/>
      </xdr:nvCxnSpPr>
      <xdr:spPr>
        <a:xfrm>
          <a:off x="3225800" y="14016468"/>
          <a:ext cx="8890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129018</xdr:rowOff>
    </xdr:from>
    <xdr:to>
      <xdr:col>15</xdr:col>
      <xdr:colOff>82550</xdr:colOff>
      <xdr:row>81</xdr:row>
      <xdr:rowOff>132510</xdr:rowOff>
    </xdr:to>
    <xdr:cxnSp macro="">
      <xdr:nvCxnSpPr>
        <xdr:cNvPr id="203" name="直線コネクタ 202"/>
        <xdr:cNvCxnSpPr/>
      </xdr:nvCxnSpPr>
      <xdr:spPr>
        <a:xfrm flipV="1">
          <a:off x="2336800" y="14016468"/>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129015</xdr:rowOff>
    </xdr:from>
    <xdr:to>
      <xdr:col>11</xdr:col>
      <xdr:colOff>31750</xdr:colOff>
      <xdr:row>81</xdr:row>
      <xdr:rowOff>132510</xdr:rowOff>
    </xdr:to>
    <xdr:cxnSp macro="">
      <xdr:nvCxnSpPr>
        <xdr:cNvPr id="206" name="直線コネクタ 205"/>
        <xdr:cNvCxnSpPr/>
      </xdr:nvCxnSpPr>
      <xdr:spPr>
        <a:xfrm>
          <a:off x="1447800" y="14016465"/>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117731</xdr:rowOff>
    </xdr:from>
    <xdr:to>
      <xdr:col>23</xdr:col>
      <xdr:colOff>184150</xdr:colOff>
      <xdr:row>82</xdr:row>
      <xdr:rowOff>47881</xdr:rowOff>
    </xdr:to>
    <xdr:sp macro="" textlink="">
      <xdr:nvSpPr>
        <xdr:cNvPr id="216" name="楕円 215"/>
        <xdr:cNvSpPr/>
      </xdr:nvSpPr>
      <xdr:spPr>
        <a:xfrm>
          <a:off x="4902200" y="14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39008</xdr:rowOff>
    </xdr:from>
    <xdr:ext cx="762000" cy="259045"/>
    <xdr:sp macro="" textlink="">
      <xdr:nvSpPr>
        <xdr:cNvPr id="217" name="人件費・物件費等の状況該当値テキスト"/>
        <xdr:cNvSpPr txBox="1"/>
      </xdr:nvSpPr>
      <xdr:spPr>
        <a:xfrm>
          <a:off x="5041900" y="1392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105338</xdr:rowOff>
    </xdr:from>
    <xdr:to>
      <xdr:col>19</xdr:col>
      <xdr:colOff>184150</xdr:colOff>
      <xdr:row>82</xdr:row>
      <xdr:rowOff>35488</xdr:rowOff>
    </xdr:to>
    <xdr:sp macro="" textlink="">
      <xdr:nvSpPr>
        <xdr:cNvPr id="218" name="楕円 217"/>
        <xdr:cNvSpPr/>
      </xdr:nvSpPr>
      <xdr:spPr>
        <a:xfrm>
          <a:off x="4064000" y="13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45665</xdr:rowOff>
    </xdr:from>
    <xdr:ext cx="736600" cy="259045"/>
    <xdr:sp macro="" textlink="">
      <xdr:nvSpPr>
        <xdr:cNvPr id="219" name="テキスト ボックス 218"/>
        <xdr:cNvSpPr txBox="1"/>
      </xdr:nvSpPr>
      <xdr:spPr>
        <a:xfrm>
          <a:off x="3733800" y="1376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78218</xdr:rowOff>
    </xdr:from>
    <xdr:to>
      <xdr:col>15</xdr:col>
      <xdr:colOff>133350</xdr:colOff>
      <xdr:row>82</xdr:row>
      <xdr:rowOff>8368</xdr:rowOff>
    </xdr:to>
    <xdr:sp macro="" textlink="">
      <xdr:nvSpPr>
        <xdr:cNvPr id="220" name="楕円 219"/>
        <xdr:cNvSpPr/>
      </xdr:nvSpPr>
      <xdr:spPr>
        <a:xfrm>
          <a:off x="3175000" y="139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18545</xdr:rowOff>
    </xdr:from>
    <xdr:ext cx="762000" cy="259045"/>
    <xdr:sp macro="" textlink="">
      <xdr:nvSpPr>
        <xdr:cNvPr id="221" name="テキスト ボックス 220"/>
        <xdr:cNvSpPr txBox="1"/>
      </xdr:nvSpPr>
      <xdr:spPr>
        <a:xfrm>
          <a:off x="2844800" y="137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81710</xdr:rowOff>
    </xdr:from>
    <xdr:to>
      <xdr:col>11</xdr:col>
      <xdr:colOff>82550</xdr:colOff>
      <xdr:row>82</xdr:row>
      <xdr:rowOff>11860</xdr:rowOff>
    </xdr:to>
    <xdr:sp macro="" textlink="">
      <xdr:nvSpPr>
        <xdr:cNvPr id="222" name="楕円 221"/>
        <xdr:cNvSpPr/>
      </xdr:nvSpPr>
      <xdr:spPr>
        <a:xfrm>
          <a:off x="2286000" y="13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22037</xdr:rowOff>
    </xdr:from>
    <xdr:ext cx="762000" cy="259045"/>
    <xdr:sp macro="" textlink="">
      <xdr:nvSpPr>
        <xdr:cNvPr id="223" name="テキスト ボックス 222"/>
        <xdr:cNvSpPr txBox="1"/>
      </xdr:nvSpPr>
      <xdr:spPr>
        <a:xfrm>
          <a:off x="1955800" y="1373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78215</xdr:rowOff>
    </xdr:from>
    <xdr:to>
      <xdr:col>7</xdr:col>
      <xdr:colOff>31750</xdr:colOff>
      <xdr:row>82</xdr:row>
      <xdr:rowOff>8365</xdr:rowOff>
    </xdr:to>
    <xdr:sp macro="" textlink="">
      <xdr:nvSpPr>
        <xdr:cNvPr id="224" name="楕円 223"/>
        <xdr:cNvSpPr/>
      </xdr:nvSpPr>
      <xdr:spPr>
        <a:xfrm>
          <a:off x="1397000" y="139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18542</xdr:rowOff>
    </xdr:from>
    <xdr:ext cx="762000" cy="259045"/>
    <xdr:sp macro="" textlink="">
      <xdr:nvSpPr>
        <xdr:cNvPr id="225" name="テキスト ボックス 224"/>
        <xdr:cNvSpPr txBox="1"/>
      </xdr:nvSpPr>
      <xdr:spPr>
        <a:xfrm>
          <a:off x="1066800" y="137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職員給与については、人事院勧告を遵守したなかで、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年度は給与水準が類似団体平均を上回った。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の大きな変動要因としては、職員の経験年数階層の変動は顕著ではないが、階層ごとの職員数が少ないため、少ない変動でもラスパイレス指数に影響が生じるものであり、今後も引続き、適正な人員管理や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5" name="直線コネクタ 254"/>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117157</xdr:rowOff>
    </xdr:to>
    <xdr:cxnSp macro="">
      <xdr:nvCxnSpPr>
        <xdr:cNvPr id="258" name="直線コネクタ 257"/>
        <xdr:cNvCxnSpPr/>
      </xdr:nvCxnSpPr>
      <xdr:spPr>
        <a:xfrm>
          <a:off x="15290800" y="149428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26670</xdr:rowOff>
    </xdr:to>
    <xdr:cxnSp macro="">
      <xdr:nvCxnSpPr>
        <xdr:cNvPr id="261" name="直線コネクタ 260"/>
        <xdr:cNvCxnSpPr/>
      </xdr:nvCxnSpPr>
      <xdr:spPr>
        <a:xfrm>
          <a:off x="14401800" y="1493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80963</xdr:rowOff>
    </xdr:to>
    <xdr:cxnSp macro="">
      <xdr:nvCxnSpPr>
        <xdr:cNvPr id="264" name="直線コネクタ 263"/>
        <xdr:cNvCxnSpPr/>
      </xdr:nvCxnSpPr>
      <xdr:spPr>
        <a:xfrm flipV="1">
          <a:off x="13512800" y="149367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4" name="楕円 273"/>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5"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6" name="楕円 275"/>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7" name="テキスト ボックス 276"/>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行財政改革等により、早くから、採用抑制等によ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人員の削減に努めてきたためであり、現在は一定の人員を維持している状況にある。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今後も人口減少や定年延長制度の導入に伴い、退職者に対する補充を最小限とし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再任用職員とのバランス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図りながら、定員管理計画に基づいた人員管理に努めることとする。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16794</xdr:rowOff>
    </xdr:from>
    <xdr:to>
      <xdr:col>81</xdr:col>
      <xdr:colOff>44450</xdr:colOff>
      <xdr:row>59</xdr:row>
      <xdr:rowOff>22080</xdr:rowOff>
    </xdr:to>
    <xdr:cxnSp macro="">
      <xdr:nvCxnSpPr>
        <xdr:cNvPr id="319" name="直線コネクタ 318"/>
        <xdr:cNvCxnSpPr/>
      </xdr:nvCxnSpPr>
      <xdr:spPr>
        <a:xfrm>
          <a:off x="16179800" y="10132344"/>
          <a:ext cx="8382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7831</xdr:rowOff>
    </xdr:from>
    <xdr:to>
      <xdr:col>77</xdr:col>
      <xdr:colOff>44450</xdr:colOff>
      <xdr:row>59</xdr:row>
      <xdr:rowOff>16794</xdr:rowOff>
    </xdr:to>
    <xdr:cxnSp macro="">
      <xdr:nvCxnSpPr>
        <xdr:cNvPr id="322" name="直線コネクタ 321"/>
        <xdr:cNvCxnSpPr/>
      </xdr:nvCxnSpPr>
      <xdr:spPr>
        <a:xfrm>
          <a:off x="15290800" y="10123381"/>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168136</xdr:rowOff>
    </xdr:from>
    <xdr:to>
      <xdr:col>72</xdr:col>
      <xdr:colOff>203200</xdr:colOff>
      <xdr:row>59</xdr:row>
      <xdr:rowOff>7831</xdr:rowOff>
    </xdr:to>
    <xdr:cxnSp macro="">
      <xdr:nvCxnSpPr>
        <xdr:cNvPr id="325" name="直線コネクタ 324"/>
        <xdr:cNvCxnSpPr/>
      </xdr:nvCxnSpPr>
      <xdr:spPr>
        <a:xfrm>
          <a:off x="14401800" y="1011223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165953</xdr:rowOff>
    </xdr:from>
    <xdr:to>
      <xdr:col>68</xdr:col>
      <xdr:colOff>152400</xdr:colOff>
      <xdr:row>58</xdr:row>
      <xdr:rowOff>168136</xdr:rowOff>
    </xdr:to>
    <xdr:cxnSp macro="">
      <xdr:nvCxnSpPr>
        <xdr:cNvPr id="328" name="直線コネクタ 327"/>
        <xdr:cNvCxnSpPr/>
      </xdr:nvCxnSpPr>
      <xdr:spPr>
        <a:xfrm>
          <a:off x="13512800" y="10110053"/>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142730</xdr:rowOff>
    </xdr:from>
    <xdr:to>
      <xdr:col>81</xdr:col>
      <xdr:colOff>95250</xdr:colOff>
      <xdr:row>59</xdr:row>
      <xdr:rowOff>72880</xdr:rowOff>
    </xdr:to>
    <xdr:sp macro="" textlink="">
      <xdr:nvSpPr>
        <xdr:cNvPr id="338" name="楕円 337"/>
        <xdr:cNvSpPr/>
      </xdr:nvSpPr>
      <xdr:spPr>
        <a:xfrm>
          <a:off x="169672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64007</xdr:rowOff>
    </xdr:from>
    <xdr:ext cx="762000" cy="259045"/>
    <xdr:sp macro="" textlink="">
      <xdr:nvSpPr>
        <xdr:cNvPr id="339" name="定員管理の状況該当値テキスト"/>
        <xdr:cNvSpPr txBox="1"/>
      </xdr:nvSpPr>
      <xdr:spPr>
        <a:xfrm>
          <a:off x="17106900" y="100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137444</xdr:rowOff>
    </xdr:from>
    <xdr:to>
      <xdr:col>77</xdr:col>
      <xdr:colOff>95250</xdr:colOff>
      <xdr:row>59</xdr:row>
      <xdr:rowOff>67594</xdr:rowOff>
    </xdr:to>
    <xdr:sp macro="" textlink="">
      <xdr:nvSpPr>
        <xdr:cNvPr id="340" name="楕円 339"/>
        <xdr:cNvSpPr/>
      </xdr:nvSpPr>
      <xdr:spPr>
        <a:xfrm>
          <a:off x="16129000" y="100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77771</xdr:rowOff>
    </xdr:from>
    <xdr:ext cx="736600" cy="259045"/>
    <xdr:sp macro="" textlink="">
      <xdr:nvSpPr>
        <xdr:cNvPr id="341" name="テキスト ボックス 34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128481</xdr:rowOff>
    </xdr:from>
    <xdr:to>
      <xdr:col>73</xdr:col>
      <xdr:colOff>44450</xdr:colOff>
      <xdr:row>59</xdr:row>
      <xdr:rowOff>58631</xdr:rowOff>
    </xdr:to>
    <xdr:sp macro="" textlink="">
      <xdr:nvSpPr>
        <xdr:cNvPr id="342" name="楕円 341"/>
        <xdr:cNvSpPr/>
      </xdr:nvSpPr>
      <xdr:spPr>
        <a:xfrm>
          <a:off x="15240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68808</xdr:rowOff>
    </xdr:from>
    <xdr:ext cx="762000" cy="259045"/>
    <xdr:sp macro="" textlink="">
      <xdr:nvSpPr>
        <xdr:cNvPr id="343" name="テキスト ボックス 342"/>
        <xdr:cNvSpPr txBox="1"/>
      </xdr:nvSpPr>
      <xdr:spPr>
        <a:xfrm>
          <a:off x="14909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117336</xdr:rowOff>
    </xdr:from>
    <xdr:to>
      <xdr:col>68</xdr:col>
      <xdr:colOff>203200</xdr:colOff>
      <xdr:row>59</xdr:row>
      <xdr:rowOff>47486</xdr:rowOff>
    </xdr:to>
    <xdr:sp macro="" textlink="">
      <xdr:nvSpPr>
        <xdr:cNvPr id="344" name="楕円 343"/>
        <xdr:cNvSpPr/>
      </xdr:nvSpPr>
      <xdr:spPr>
        <a:xfrm>
          <a:off x="14351000" y="100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57663</xdr:rowOff>
    </xdr:from>
    <xdr:ext cx="762000" cy="259045"/>
    <xdr:sp macro="" textlink="">
      <xdr:nvSpPr>
        <xdr:cNvPr id="345" name="テキスト ボックス 344"/>
        <xdr:cNvSpPr txBox="1"/>
      </xdr:nvSpPr>
      <xdr:spPr>
        <a:xfrm>
          <a:off x="14020800" y="98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6" name="楕円 345"/>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7" name="テキスト ボックス 346"/>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地方債発行の抑制等により償還額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年々減少してきていたが、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インフラ整備や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公共施設等の更新</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など大規模な公共</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続いている状況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で、地方債残高</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や実質公債費比率が上昇傾向にある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従前より交付税算入率の大きい地方債を活用してきたことにより、実質償還額の負担が抑えられてきた経緯はあるが、今後も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公共施設等の更新など</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大型事業が予定されているため、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償還が始まると比率の上昇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想定されることから、公共施設等管理計画などに沿った、適正な施設等の維持管理を図り、必要な投資を行いつつ比率の維持抑制に努めていく。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127000</xdr:rowOff>
    </xdr:to>
    <xdr:cxnSp macro="">
      <xdr:nvCxnSpPr>
        <xdr:cNvPr id="380" name="直線コネクタ 379"/>
        <xdr:cNvCxnSpPr/>
      </xdr:nvCxnSpPr>
      <xdr:spPr>
        <a:xfrm>
          <a:off x="16179800" y="69286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70696</xdr:rowOff>
    </xdr:to>
    <xdr:cxnSp macro="">
      <xdr:nvCxnSpPr>
        <xdr:cNvPr id="383" name="直線コネクタ 382"/>
        <xdr:cNvCxnSpPr/>
      </xdr:nvCxnSpPr>
      <xdr:spPr>
        <a:xfrm>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30480</xdr:rowOff>
    </xdr:to>
    <xdr:cxnSp macro="">
      <xdr:nvCxnSpPr>
        <xdr:cNvPr id="386" name="直線コネクタ 385"/>
        <xdr:cNvCxnSpPr/>
      </xdr:nvCxnSpPr>
      <xdr:spPr>
        <a:xfrm>
          <a:off x="14401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6350</xdr:rowOff>
    </xdr:to>
    <xdr:cxnSp macro="">
      <xdr:nvCxnSpPr>
        <xdr:cNvPr id="389" name="直線コネクタ 388"/>
        <xdr:cNvCxnSpPr/>
      </xdr:nvCxnSpPr>
      <xdr:spPr>
        <a:xfrm>
          <a:off x="13512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9" name="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0"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1" name="楕円 400"/>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2" name="テキスト ボックス 401"/>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7" name="楕円 406"/>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8" name="テキスト ボックス 407"/>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町の財政規模に見合った事業展開を図っており、起債の残高は、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年度については、昨年度より減少しているものの、近年の大型事業により、起債</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が予想される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事業の実施に当たっては、交付税算入率の大きい地方債を活用しているため、実質的な負担が少ない。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また、将来負担額に対し基金をはじめとした充当可能な財源が上回っているため、将来負担比率は発生していないが、今後も事業実施の適正化を図り、健全化の維持に努める。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人件費に係る経常収支比率は、類似団体及び全国、北海道平均を下回っている状況であり、今後も適正な人員管理、集中改革プランから継続している人件費の抑制に努めていく。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定員管理については、一定程度の目標は達成しており、大きな増減はないが、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定年延長制度の導入や再任用職員と新規採用者とのバランスを図りながら、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財政規模に見合った定員管理に取り組んでいく。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77470</xdr:rowOff>
    </xdr:to>
    <xdr:cxnSp macro="">
      <xdr:nvCxnSpPr>
        <xdr:cNvPr id="66" name="直線コネクタ 65"/>
        <xdr:cNvCxnSpPr/>
      </xdr:nvCxnSpPr>
      <xdr:spPr>
        <a:xfrm flipV="1">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35560</xdr:rowOff>
    </xdr:from>
    <xdr:to>
      <xdr:col>19</xdr:col>
      <xdr:colOff>187325</xdr:colOff>
      <xdr:row>35</xdr:row>
      <xdr:rowOff>77470</xdr:rowOff>
    </xdr:to>
    <xdr:cxnSp macro="">
      <xdr:nvCxnSpPr>
        <xdr:cNvPr id="69" name="直線コネクタ 68"/>
        <xdr:cNvCxnSpPr/>
      </xdr:nvCxnSpPr>
      <xdr:spPr>
        <a:xfrm>
          <a:off x="3098800" y="6036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27940</xdr:rowOff>
    </xdr:from>
    <xdr:to>
      <xdr:col>15</xdr:col>
      <xdr:colOff>98425</xdr:colOff>
      <xdr:row>35</xdr:row>
      <xdr:rowOff>35560</xdr:rowOff>
    </xdr:to>
    <xdr:cxnSp macro="">
      <xdr:nvCxnSpPr>
        <xdr:cNvPr id="72" name="直線コネクタ 71"/>
        <xdr:cNvCxnSpPr/>
      </xdr:nvCxnSpPr>
      <xdr:spPr>
        <a:xfrm>
          <a:off x="2209800" y="6028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27940</xdr:rowOff>
    </xdr:from>
    <xdr:to>
      <xdr:col>11</xdr:col>
      <xdr:colOff>9525</xdr:colOff>
      <xdr:row>35</xdr:row>
      <xdr:rowOff>54610</xdr:rowOff>
    </xdr:to>
    <xdr:cxnSp macro="">
      <xdr:nvCxnSpPr>
        <xdr:cNvPr id="75" name="直線コネクタ 74"/>
        <xdr:cNvCxnSpPr/>
      </xdr:nvCxnSpPr>
      <xdr:spPr>
        <a:xfrm flipV="1">
          <a:off x="1320800" y="6028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89" name="楕円 88"/>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96537</xdr:rowOff>
    </xdr:from>
    <xdr:ext cx="762000" cy="259045"/>
    <xdr:sp macro="" textlink="">
      <xdr:nvSpPr>
        <xdr:cNvPr id="90" name="テキスト ボックス 89"/>
        <xdr:cNvSpPr txBox="1"/>
      </xdr:nvSpPr>
      <xdr:spPr>
        <a:xfrm>
          <a:off x="2717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148590</xdr:rowOff>
    </xdr:from>
    <xdr:to>
      <xdr:col>11</xdr:col>
      <xdr:colOff>60325</xdr:colOff>
      <xdr:row>35</xdr:row>
      <xdr:rowOff>78740</xdr:rowOff>
    </xdr:to>
    <xdr:sp macro="" textlink="">
      <xdr:nvSpPr>
        <xdr:cNvPr id="91" name="楕円 90"/>
        <xdr:cNvSpPr/>
      </xdr:nvSpPr>
      <xdr:spPr>
        <a:xfrm>
          <a:off x="2159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88917</xdr:rowOff>
    </xdr:from>
    <xdr:ext cx="762000" cy="259045"/>
    <xdr:sp macro="" textlink="">
      <xdr:nvSpPr>
        <xdr:cNvPr id="92" name="テキスト ボックス 91"/>
        <xdr:cNvSpPr txBox="1"/>
      </xdr:nvSpPr>
      <xdr:spPr>
        <a:xfrm>
          <a:off x="1828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物件費に係る経常収支比率については、類似団体平均を大幅に下回っている。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要因として、以前から行財政改革等による経費節減を図っており、今後も引続き、経費の節減に努めていく。</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３年度は国道通行止め対策事業や新型コロナウイルス感染症対応地方創生臨時交付金事業等の委託経費等が増加したため、昨年度より比率は上昇している。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33274</xdr:rowOff>
    </xdr:to>
    <xdr:cxnSp macro="">
      <xdr:nvCxnSpPr>
        <xdr:cNvPr id="124" name="直線コネクタ 123"/>
        <xdr:cNvCxnSpPr/>
      </xdr:nvCxnSpPr>
      <xdr:spPr>
        <a:xfrm>
          <a:off x="15671800" y="25364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14</xdr:row>
      <xdr:rowOff>163576</xdr:rowOff>
    </xdr:to>
    <xdr:cxnSp macro="">
      <xdr:nvCxnSpPr>
        <xdr:cNvPr id="127" name="直線コネクタ 126"/>
        <xdr:cNvCxnSpPr/>
      </xdr:nvCxnSpPr>
      <xdr:spPr>
        <a:xfrm flipV="1">
          <a:off x="14782800" y="2536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14</xdr:row>
      <xdr:rowOff>168148</xdr:rowOff>
    </xdr:to>
    <xdr:cxnSp macro="">
      <xdr:nvCxnSpPr>
        <xdr:cNvPr id="130" name="直線コネクタ 129"/>
        <xdr:cNvCxnSpPr/>
      </xdr:nvCxnSpPr>
      <xdr:spPr>
        <a:xfrm flipV="1">
          <a:off x="13893800" y="2563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14</xdr:row>
      <xdr:rowOff>168148</xdr:rowOff>
    </xdr:to>
    <xdr:cxnSp macro="">
      <xdr:nvCxnSpPr>
        <xdr:cNvPr id="133" name="直線コネクタ 132"/>
        <xdr:cNvCxnSpPr/>
      </xdr:nvCxnSpPr>
      <xdr:spPr>
        <a:xfrm>
          <a:off x="13004800" y="2563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153924</xdr:rowOff>
    </xdr:from>
    <xdr:to>
      <xdr:col>82</xdr:col>
      <xdr:colOff>158750</xdr:colOff>
      <xdr:row>15</xdr:row>
      <xdr:rowOff>84074</xdr:rowOff>
    </xdr:to>
    <xdr:sp macro="" textlink="">
      <xdr:nvSpPr>
        <xdr:cNvPr id="143" name="楕円 142"/>
        <xdr:cNvSpPr/>
      </xdr:nvSpPr>
      <xdr:spPr>
        <a:xfrm>
          <a:off x="164592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170451</xdr:rowOff>
    </xdr:from>
    <xdr:ext cx="762000" cy="259045"/>
    <xdr:sp macro="" textlink="">
      <xdr:nvSpPr>
        <xdr:cNvPr id="144" name="物件費該当値テキスト"/>
        <xdr:cNvSpPr txBox="1"/>
      </xdr:nvSpPr>
      <xdr:spPr>
        <a:xfrm>
          <a:off x="16598900" y="239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5" name="楕円 144"/>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6" name="テキスト ボックス 145"/>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7" name="楕円 146"/>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8" name="テキスト ボックス 147"/>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117348</xdr:rowOff>
    </xdr:from>
    <xdr:to>
      <xdr:col>69</xdr:col>
      <xdr:colOff>142875</xdr:colOff>
      <xdr:row>15</xdr:row>
      <xdr:rowOff>47498</xdr:rowOff>
    </xdr:to>
    <xdr:sp macro="" textlink="">
      <xdr:nvSpPr>
        <xdr:cNvPr id="149" name="楕円 148"/>
        <xdr:cNvSpPr/>
      </xdr:nvSpPr>
      <xdr:spPr>
        <a:xfrm>
          <a:off x="13843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57675</xdr:rowOff>
    </xdr:from>
    <xdr:ext cx="762000" cy="259045"/>
    <xdr:sp macro="" textlink="">
      <xdr:nvSpPr>
        <xdr:cNvPr id="150" name="テキスト ボックス 149"/>
        <xdr:cNvSpPr txBox="1"/>
      </xdr:nvSpPr>
      <xdr:spPr>
        <a:xfrm>
          <a:off x="13512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1" name="楕円 150"/>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2" name="テキスト ボックス 15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と同水準とな</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った。主な要因として、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障害者自立支援給付費等が増加したため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であり、新型コロナウイルス感染症の影響</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が前年度より少なかったことと推測される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今後も少子化対策としての、こども医療費の拡充給付や地域事情を考慮した中での、適正な扶助費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支給に努めていく。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4" name="直線コネクタ 183"/>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146050</xdr:rowOff>
    </xdr:to>
    <xdr:cxnSp macro="">
      <xdr:nvCxnSpPr>
        <xdr:cNvPr id="187" name="直線コネクタ 186"/>
        <xdr:cNvCxnSpPr/>
      </xdr:nvCxnSpPr>
      <xdr:spPr>
        <a:xfrm flipV="1">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3" name="直線コネクタ 192"/>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7" name="楕円 206"/>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8" name="テキスト ボックス 20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その他の経費については、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維持補修費や国保会計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などの特別会計や定額運用基金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、後期高齢者の医療給付費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なっており、類似団体平均を下回っている状況にある。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除雪経費や公共施設等の維持補修等による維持補修費は増加したものの、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等が減少したことにより比率は下降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35560</xdr:rowOff>
    </xdr:from>
    <xdr:to>
      <xdr:col>82</xdr:col>
      <xdr:colOff>107950</xdr:colOff>
      <xdr:row>57</xdr:row>
      <xdr:rowOff>98425</xdr:rowOff>
    </xdr:to>
    <xdr:cxnSp macro="">
      <xdr:nvCxnSpPr>
        <xdr:cNvPr id="240" name="直線コネクタ 239"/>
        <xdr:cNvCxnSpPr/>
      </xdr:nvCxnSpPr>
      <xdr:spPr>
        <a:xfrm flipV="1">
          <a:off x="15671800" y="9808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98425</xdr:rowOff>
    </xdr:to>
    <xdr:cxnSp macro="">
      <xdr:nvCxnSpPr>
        <xdr:cNvPr id="243" name="直線コネクタ 242"/>
        <xdr:cNvCxnSpPr/>
      </xdr:nvCxnSpPr>
      <xdr:spPr>
        <a:xfrm>
          <a:off x="14782800" y="9819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92710</xdr:rowOff>
    </xdr:to>
    <xdr:cxnSp macro="">
      <xdr:nvCxnSpPr>
        <xdr:cNvPr id="246" name="直線コネクタ 245"/>
        <xdr:cNvCxnSpPr/>
      </xdr:nvCxnSpPr>
      <xdr:spPr>
        <a:xfrm flipV="1">
          <a:off x="13893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92710</xdr:rowOff>
    </xdr:to>
    <xdr:cxnSp macro="">
      <xdr:nvCxnSpPr>
        <xdr:cNvPr id="249" name="直線コネクタ 248"/>
        <xdr:cNvCxnSpPr/>
      </xdr:nvCxnSpPr>
      <xdr:spPr>
        <a:xfrm>
          <a:off x="13004800" y="98024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156210</xdr:rowOff>
    </xdr:from>
    <xdr:to>
      <xdr:col>82</xdr:col>
      <xdr:colOff>158750</xdr:colOff>
      <xdr:row>57</xdr:row>
      <xdr:rowOff>86360</xdr:rowOff>
    </xdr:to>
    <xdr:sp macro="" textlink="">
      <xdr:nvSpPr>
        <xdr:cNvPr id="259" name="楕円 258"/>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1287</xdr:rowOff>
    </xdr:from>
    <xdr:ext cx="762000" cy="259045"/>
    <xdr:sp macro="" textlink="">
      <xdr:nvSpPr>
        <xdr:cNvPr id="260" name="その他該当値テキスト"/>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61" name="楕円 260"/>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62" name="テキスト ボックス 261"/>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6" name="テキスト ボックス 265"/>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150495</xdr:rowOff>
    </xdr:from>
    <xdr:to>
      <xdr:col>65</xdr:col>
      <xdr:colOff>53975</xdr:colOff>
      <xdr:row>57</xdr:row>
      <xdr:rowOff>80645</xdr:rowOff>
    </xdr:to>
    <xdr:sp macro="" textlink="">
      <xdr:nvSpPr>
        <xdr:cNvPr id="267" name="楕円 266"/>
        <xdr:cNvSpPr/>
      </xdr:nvSpPr>
      <xdr:spPr>
        <a:xfrm>
          <a:off x="12954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90822</xdr:rowOff>
    </xdr:from>
    <xdr:ext cx="762000" cy="259045"/>
    <xdr:sp macro="" textlink="">
      <xdr:nvSpPr>
        <xdr:cNvPr id="268" name="テキスト ボックス 267"/>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国保病院や一部事務組合（消防や衛生処理組合）への負担金や補助金が大きな割合を占めており、近年は、医師確保対策に係る経費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設備</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の維持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管理など</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の経費が増加傾向にある。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国道通行止め対策事業や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よる事業者支援を行った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143002</xdr:rowOff>
    </xdr:to>
    <xdr:cxnSp macro="">
      <xdr:nvCxnSpPr>
        <xdr:cNvPr id="298" name="直線コネクタ 297"/>
        <xdr:cNvCxnSpPr/>
      </xdr:nvCxnSpPr>
      <xdr:spPr>
        <a:xfrm flipV="1">
          <a:off x="15671800" y="6116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01" name="直線コネクタ 300"/>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161290</xdr:rowOff>
    </xdr:to>
    <xdr:cxnSp macro="">
      <xdr:nvCxnSpPr>
        <xdr:cNvPr id="304" name="直線コネクタ 303"/>
        <xdr:cNvCxnSpPr/>
      </xdr:nvCxnSpPr>
      <xdr:spPr>
        <a:xfrm>
          <a:off x="13893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133858</xdr:rowOff>
    </xdr:to>
    <xdr:cxnSp macro="">
      <xdr:nvCxnSpPr>
        <xdr:cNvPr id="307" name="直線コネクタ 306"/>
        <xdr:cNvCxnSpPr/>
      </xdr:nvCxnSpPr>
      <xdr:spPr>
        <a:xfrm>
          <a:off x="13004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1" name="楕円 32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2" name="テキスト ボックス 32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3" name="楕円 322"/>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4" name="テキスト ボックス 323"/>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5" name="楕円 324"/>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6" name="テキスト ボックス 325"/>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後年度の負担軽減のために、計画的な繰上償還を実施しており、公債費に対する経常収支比率は類似団体平均を上回っている。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実質公債費比率においては、近年、上昇傾向にあるが低い水準となっている。この要因としては、交付税算入率の大きい地方債を優先的に活用してきたためであり、今後も同様な事業展開を図り、公債費上昇の抑制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107950</xdr:rowOff>
    </xdr:to>
    <xdr:cxnSp macro="">
      <xdr:nvCxnSpPr>
        <xdr:cNvPr id="358" name="直線コネクタ 357"/>
        <xdr:cNvCxnSpPr/>
      </xdr:nvCxnSpPr>
      <xdr:spPr>
        <a:xfrm flipV="1">
          <a:off x="3987800" y="132372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115570</xdr:rowOff>
    </xdr:to>
    <xdr:cxnSp macro="">
      <xdr:nvCxnSpPr>
        <xdr:cNvPr id="361" name="直線コネクタ 360"/>
        <xdr:cNvCxnSpPr/>
      </xdr:nvCxnSpPr>
      <xdr:spPr>
        <a:xfrm flipV="1">
          <a:off x="3098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64" name="直線コネクタ 363"/>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119380</xdr:rowOff>
    </xdr:to>
    <xdr:cxnSp macro="">
      <xdr:nvCxnSpPr>
        <xdr:cNvPr id="367" name="直線コネクタ 366"/>
        <xdr:cNvCxnSpPr/>
      </xdr:nvCxnSpPr>
      <xdr:spPr>
        <a:xfrm flipV="1">
          <a:off x="1320800" y="1331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1" name="テキスト ボックス 37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7" name="楕円 376"/>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78"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79" name="楕円 37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80" name="テキスト ボックス 37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1" name="楕円 38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85" name="楕円 384"/>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86" name="テキスト ボックス 385"/>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大幅に下回っており、人件費や物件費等のそれぞれにおいて、早くから行財政改革に取り組んできた積み重ねであり、今後も、経費節減に努めるなど健全な財政運営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29028</xdr:rowOff>
    </xdr:from>
    <xdr:to>
      <xdr:col>82</xdr:col>
      <xdr:colOff>107950</xdr:colOff>
      <xdr:row>74</xdr:row>
      <xdr:rowOff>48623</xdr:rowOff>
    </xdr:to>
    <xdr:cxnSp macro="">
      <xdr:nvCxnSpPr>
        <xdr:cNvPr id="421" name="直線コネクタ 420"/>
        <xdr:cNvCxnSpPr/>
      </xdr:nvCxnSpPr>
      <xdr:spPr>
        <a:xfrm flipV="1">
          <a:off x="15671800" y="127163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45357</xdr:rowOff>
    </xdr:from>
    <xdr:to>
      <xdr:col>78</xdr:col>
      <xdr:colOff>69850</xdr:colOff>
      <xdr:row>74</xdr:row>
      <xdr:rowOff>48623</xdr:rowOff>
    </xdr:to>
    <xdr:cxnSp macro="">
      <xdr:nvCxnSpPr>
        <xdr:cNvPr id="424" name="直線コネクタ 423"/>
        <xdr:cNvCxnSpPr/>
      </xdr:nvCxnSpPr>
      <xdr:spPr>
        <a:xfrm>
          <a:off x="14782800" y="12732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6" name="テキスト ボックス 425"/>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45357</xdr:rowOff>
    </xdr:from>
    <xdr:to>
      <xdr:col>73</xdr:col>
      <xdr:colOff>180975</xdr:colOff>
      <xdr:row>74</xdr:row>
      <xdr:rowOff>45357</xdr:rowOff>
    </xdr:to>
    <xdr:cxnSp macro="">
      <xdr:nvCxnSpPr>
        <xdr:cNvPr id="427" name="直線コネクタ 426"/>
        <xdr:cNvCxnSpPr/>
      </xdr:nvCxnSpPr>
      <xdr:spPr>
        <a:xfrm>
          <a:off x="13893800" y="1273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25763</xdr:rowOff>
    </xdr:from>
    <xdr:to>
      <xdr:col>69</xdr:col>
      <xdr:colOff>92075</xdr:colOff>
      <xdr:row>74</xdr:row>
      <xdr:rowOff>45357</xdr:rowOff>
    </xdr:to>
    <xdr:cxnSp macro="">
      <xdr:nvCxnSpPr>
        <xdr:cNvPr id="430" name="直線コネクタ 429"/>
        <xdr:cNvCxnSpPr/>
      </xdr:nvCxnSpPr>
      <xdr:spPr>
        <a:xfrm>
          <a:off x="13004800" y="12713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2" name="テキスト ボックス 431"/>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149678</xdr:rowOff>
    </xdr:from>
    <xdr:to>
      <xdr:col>82</xdr:col>
      <xdr:colOff>158750</xdr:colOff>
      <xdr:row>74</xdr:row>
      <xdr:rowOff>79828</xdr:rowOff>
    </xdr:to>
    <xdr:sp macro="" textlink="">
      <xdr:nvSpPr>
        <xdr:cNvPr id="440" name="楕円 439"/>
        <xdr:cNvSpPr/>
      </xdr:nvSpPr>
      <xdr:spPr>
        <a:xfrm>
          <a:off x="16459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58255</xdr:rowOff>
    </xdr:from>
    <xdr:ext cx="762000" cy="259045"/>
    <xdr:sp macro="" textlink="">
      <xdr:nvSpPr>
        <xdr:cNvPr id="441" name="公債費以外該当値テキスト"/>
        <xdr:cNvSpPr txBox="1"/>
      </xdr:nvSpPr>
      <xdr:spPr>
        <a:xfrm>
          <a:off x="16598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169273</xdr:rowOff>
    </xdr:from>
    <xdr:to>
      <xdr:col>78</xdr:col>
      <xdr:colOff>120650</xdr:colOff>
      <xdr:row>74</xdr:row>
      <xdr:rowOff>99423</xdr:rowOff>
    </xdr:to>
    <xdr:sp macro="" textlink="">
      <xdr:nvSpPr>
        <xdr:cNvPr id="442" name="楕円 441"/>
        <xdr:cNvSpPr/>
      </xdr:nvSpPr>
      <xdr:spPr>
        <a:xfrm>
          <a:off x="15621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109600</xdr:rowOff>
    </xdr:from>
    <xdr:ext cx="736600" cy="259045"/>
    <xdr:sp macro="" textlink="">
      <xdr:nvSpPr>
        <xdr:cNvPr id="443" name="テキスト ボックス 442"/>
        <xdr:cNvSpPr txBox="1"/>
      </xdr:nvSpPr>
      <xdr:spPr>
        <a:xfrm>
          <a:off x="15290800" y="1245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166007</xdr:rowOff>
    </xdr:from>
    <xdr:to>
      <xdr:col>74</xdr:col>
      <xdr:colOff>31750</xdr:colOff>
      <xdr:row>74</xdr:row>
      <xdr:rowOff>96157</xdr:rowOff>
    </xdr:to>
    <xdr:sp macro="" textlink="">
      <xdr:nvSpPr>
        <xdr:cNvPr id="444" name="楕円 443"/>
        <xdr:cNvSpPr/>
      </xdr:nvSpPr>
      <xdr:spPr>
        <a:xfrm>
          <a:off x="14732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106334</xdr:rowOff>
    </xdr:from>
    <xdr:ext cx="762000" cy="259045"/>
    <xdr:sp macro="" textlink="">
      <xdr:nvSpPr>
        <xdr:cNvPr id="445" name="テキスト ボックス 444"/>
        <xdr:cNvSpPr txBox="1"/>
      </xdr:nvSpPr>
      <xdr:spPr>
        <a:xfrm>
          <a:off x="14401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166007</xdr:rowOff>
    </xdr:from>
    <xdr:to>
      <xdr:col>69</xdr:col>
      <xdr:colOff>142875</xdr:colOff>
      <xdr:row>74</xdr:row>
      <xdr:rowOff>96157</xdr:rowOff>
    </xdr:to>
    <xdr:sp macro="" textlink="">
      <xdr:nvSpPr>
        <xdr:cNvPr id="446" name="楕円 445"/>
        <xdr:cNvSpPr/>
      </xdr:nvSpPr>
      <xdr:spPr>
        <a:xfrm>
          <a:off x="13843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106334</xdr:rowOff>
    </xdr:from>
    <xdr:ext cx="762000" cy="259045"/>
    <xdr:sp macro="" textlink="">
      <xdr:nvSpPr>
        <xdr:cNvPr id="447" name="テキスト ボックス 446"/>
        <xdr:cNvSpPr txBox="1"/>
      </xdr:nvSpPr>
      <xdr:spPr>
        <a:xfrm>
          <a:off x="13512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146413</xdr:rowOff>
    </xdr:from>
    <xdr:to>
      <xdr:col>65</xdr:col>
      <xdr:colOff>53975</xdr:colOff>
      <xdr:row>74</xdr:row>
      <xdr:rowOff>76563</xdr:rowOff>
    </xdr:to>
    <xdr:sp macro="" textlink="">
      <xdr:nvSpPr>
        <xdr:cNvPr id="448" name="楕円 447"/>
        <xdr:cNvSpPr/>
      </xdr:nvSpPr>
      <xdr:spPr>
        <a:xfrm>
          <a:off x="12954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86740</xdr:rowOff>
    </xdr:from>
    <xdr:ext cx="762000" cy="259045"/>
    <xdr:sp macro="" textlink="">
      <xdr:nvSpPr>
        <xdr:cNvPr id="449" name="テキスト ボックス 448"/>
        <xdr:cNvSpPr txBox="1"/>
      </xdr:nvSpPr>
      <xdr:spPr>
        <a:xfrm>
          <a:off x="12623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41933</xdr:rowOff>
    </xdr:from>
    <xdr:to>
      <xdr:col>29</xdr:col>
      <xdr:colOff>127000</xdr:colOff>
      <xdr:row>18</xdr:row>
      <xdr:rowOff>65175</xdr:rowOff>
    </xdr:to>
    <xdr:cxnSp macro="">
      <xdr:nvCxnSpPr>
        <xdr:cNvPr id="51" name="直線コネクタ 50"/>
        <xdr:cNvCxnSpPr/>
      </xdr:nvCxnSpPr>
      <xdr:spPr bwMode="auto">
        <a:xfrm flipV="1">
          <a:off x="5003800" y="3175658"/>
          <a:ext cx="6477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65175</xdr:rowOff>
    </xdr:from>
    <xdr:to>
      <xdr:col>26</xdr:col>
      <xdr:colOff>50800</xdr:colOff>
      <xdr:row>18</xdr:row>
      <xdr:rowOff>95590</xdr:rowOff>
    </xdr:to>
    <xdr:cxnSp macro="">
      <xdr:nvCxnSpPr>
        <xdr:cNvPr id="54" name="直線コネクタ 53"/>
        <xdr:cNvCxnSpPr/>
      </xdr:nvCxnSpPr>
      <xdr:spPr bwMode="auto">
        <a:xfrm flipV="1">
          <a:off x="4305300" y="3198900"/>
          <a:ext cx="698500" cy="30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94406</xdr:rowOff>
    </xdr:from>
    <xdr:to>
      <xdr:col>22</xdr:col>
      <xdr:colOff>114300</xdr:colOff>
      <xdr:row>18</xdr:row>
      <xdr:rowOff>95590</xdr:rowOff>
    </xdr:to>
    <xdr:cxnSp macro="">
      <xdr:nvCxnSpPr>
        <xdr:cNvPr id="57" name="直線コネクタ 56"/>
        <xdr:cNvCxnSpPr/>
      </xdr:nvCxnSpPr>
      <xdr:spPr bwMode="auto">
        <a:xfrm>
          <a:off x="3606800" y="3228131"/>
          <a:ext cx="698500" cy="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94406</xdr:rowOff>
    </xdr:from>
    <xdr:to>
      <xdr:col>18</xdr:col>
      <xdr:colOff>177800</xdr:colOff>
      <xdr:row>18</xdr:row>
      <xdr:rowOff>112849</xdr:rowOff>
    </xdr:to>
    <xdr:cxnSp macro="">
      <xdr:nvCxnSpPr>
        <xdr:cNvPr id="60" name="直線コネクタ 59"/>
        <xdr:cNvCxnSpPr/>
      </xdr:nvCxnSpPr>
      <xdr:spPr bwMode="auto">
        <a:xfrm flipV="1">
          <a:off x="2908300" y="3228131"/>
          <a:ext cx="698500" cy="1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162583</xdr:rowOff>
    </xdr:from>
    <xdr:to>
      <xdr:col>29</xdr:col>
      <xdr:colOff>177800</xdr:colOff>
      <xdr:row>18</xdr:row>
      <xdr:rowOff>92733</xdr:rowOff>
    </xdr:to>
    <xdr:sp macro="" textlink="">
      <xdr:nvSpPr>
        <xdr:cNvPr id="70" name="楕円 69"/>
        <xdr:cNvSpPr/>
      </xdr:nvSpPr>
      <xdr:spPr bwMode="auto">
        <a:xfrm>
          <a:off x="5600700" y="312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134660</xdr:rowOff>
    </xdr:from>
    <xdr:ext cx="762000" cy="259045"/>
    <xdr:sp macro="" textlink="">
      <xdr:nvSpPr>
        <xdr:cNvPr id="71" name="人口1人当たり決算額の推移該当値テキスト130"/>
        <xdr:cNvSpPr txBox="1"/>
      </xdr:nvSpPr>
      <xdr:spPr>
        <a:xfrm>
          <a:off x="5740400" y="309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14375</xdr:rowOff>
    </xdr:from>
    <xdr:to>
      <xdr:col>26</xdr:col>
      <xdr:colOff>101600</xdr:colOff>
      <xdr:row>18</xdr:row>
      <xdr:rowOff>115975</xdr:rowOff>
    </xdr:to>
    <xdr:sp macro="" textlink="">
      <xdr:nvSpPr>
        <xdr:cNvPr id="72" name="楕円 71"/>
        <xdr:cNvSpPr/>
      </xdr:nvSpPr>
      <xdr:spPr bwMode="auto">
        <a:xfrm>
          <a:off x="4953000" y="314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126152</xdr:rowOff>
    </xdr:from>
    <xdr:ext cx="736600" cy="259045"/>
    <xdr:sp macro="" textlink="">
      <xdr:nvSpPr>
        <xdr:cNvPr id="73" name="テキスト ボックス 72"/>
        <xdr:cNvSpPr txBox="1"/>
      </xdr:nvSpPr>
      <xdr:spPr>
        <a:xfrm>
          <a:off x="4622800" y="291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44790</xdr:rowOff>
    </xdr:from>
    <xdr:to>
      <xdr:col>22</xdr:col>
      <xdr:colOff>165100</xdr:colOff>
      <xdr:row>18</xdr:row>
      <xdr:rowOff>146390</xdr:rowOff>
    </xdr:to>
    <xdr:sp macro="" textlink="">
      <xdr:nvSpPr>
        <xdr:cNvPr id="74" name="楕円 73"/>
        <xdr:cNvSpPr/>
      </xdr:nvSpPr>
      <xdr:spPr bwMode="auto">
        <a:xfrm>
          <a:off x="4254500" y="317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156567</xdr:rowOff>
    </xdr:from>
    <xdr:ext cx="762000" cy="259045"/>
    <xdr:sp macro="" textlink="">
      <xdr:nvSpPr>
        <xdr:cNvPr id="75" name="テキスト ボックス 74"/>
        <xdr:cNvSpPr txBox="1"/>
      </xdr:nvSpPr>
      <xdr:spPr>
        <a:xfrm>
          <a:off x="3924300" y="294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43606</xdr:rowOff>
    </xdr:from>
    <xdr:to>
      <xdr:col>19</xdr:col>
      <xdr:colOff>38100</xdr:colOff>
      <xdr:row>18</xdr:row>
      <xdr:rowOff>145206</xdr:rowOff>
    </xdr:to>
    <xdr:sp macro="" textlink="">
      <xdr:nvSpPr>
        <xdr:cNvPr id="76" name="楕円 75"/>
        <xdr:cNvSpPr/>
      </xdr:nvSpPr>
      <xdr:spPr bwMode="auto">
        <a:xfrm>
          <a:off x="3556000" y="31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155383</xdr:rowOff>
    </xdr:from>
    <xdr:ext cx="762000" cy="259045"/>
    <xdr:sp macro="" textlink="">
      <xdr:nvSpPr>
        <xdr:cNvPr id="77" name="テキスト ボックス 76"/>
        <xdr:cNvSpPr txBox="1"/>
      </xdr:nvSpPr>
      <xdr:spPr>
        <a:xfrm>
          <a:off x="3225800" y="29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62049</xdr:rowOff>
    </xdr:from>
    <xdr:to>
      <xdr:col>15</xdr:col>
      <xdr:colOff>101600</xdr:colOff>
      <xdr:row>18</xdr:row>
      <xdr:rowOff>163649</xdr:rowOff>
    </xdr:to>
    <xdr:sp macro="" textlink="">
      <xdr:nvSpPr>
        <xdr:cNvPr id="78" name="楕円 77"/>
        <xdr:cNvSpPr/>
      </xdr:nvSpPr>
      <xdr:spPr bwMode="auto">
        <a:xfrm>
          <a:off x="2857500" y="319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2376</xdr:rowOff>
    </xdr:from>
    <xdr:ext cx="762000" cy="259045"/>
    <xdr:sp macro="" textlink="">
      <xdr:nvSpPr>
        <xdr:cNvPr id="79" name="テキスト ボックス 78"/>
        <xdr:cNvSpPr txBox="1"/>
      </xdr:nvSpPr>
      <xdr:spPr>
        <a:xfrm>
          <a:off x="2527300" y="29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32131</xdr:rowOff>
    </xdr:from>
    <xdr:to>
      <xdr:col>29</xdr:col>
      <xdr:colOff>127000</xdr:colOff>
      <xdr:row>37</xdr:row>
      <xdr:rowOff>88733</xdr:rowOff>
    </xdr:to>
    <xdr:cxnSp macro="">
      <xdr:nvCxnSpPr>
        <xdr:cNvPr id="109" name="直線コネクタ 108"/>
        <xdr:cNvCxnSpPr/>
      </xdr:nvCxnSpPr>
      <xdr:spPr bwMode="auto">
        <a:xfrm flipV="1">
          <a:off x="5003800" y="7156831"/>
          <a:ext cx="647700" cy="56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88733</xdr:rowOff>
    </xdr:from>
    <xdr:to>
      <xdr:col>26</xdr:col>
      <xdr:colOff>50800</xdr:colOff>
      <xdr:row>37</xdr:row>
      <xdr:rowOff>109695</xdr:rowOff>
    </xdr:to>
    <xdr:cxnSp macro="">
      <xdr:nvCxnSpPr>
        <xdr:cNvPr id="112" name="直線コネクタ 111"/>
        <xdr:cNvCxnSpPr/>
      </xdr:nvCxnSpPr>
      <xdr:spPr bwMode="auto">
        <a:xfrm flipV="1">
          <a:off x="4305300" y="7213433"/>
          <a:ext cx="698500" cy="2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109695</xdr:rowOff>
    </xdr:from>
    <xdr:to>
      <xdr:col>22</xdr:col>
      <xdr:colOff>114300</xdr:colOff>
      <xdr:row>37</xdr:row>
      <xdr:rowOff>139390</xdr:rowOff>
    </xdr:to>
    <xdr:cxnSp macro="">
      <xdr:nvCxnSpPr>
        <xdr:cNvPr id="115" name="直線コネクタ 114"/>
        <xdr:cNvCxnSpPr/>
      </xdr:nvCxnSpPr>
      <xdr:spPr bwMode="auto">
        <a:xfrm flipV="1">
          <a:off x="3606800" y="7234395"/>
          <a:ext cx="698500" cy="2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139390</xdr:rowOff>
    </xdr:from>
    <xdr:to>
      <xdr:col>18</xdr:col>
      <xdr:colOff>177800</xdr:colOff>
      <xdr:row>37</xdr:row>
      <xdr:rowOff>146357</xdr:rowOff>
    </xdr:to>
    <xdr:cxnSp macro="">
      <xdr:nvCxnSpPr>
        <xdr:cNvPr id="118" name="直線コネクタ 117"/>
        <xdr:cNvCxnSpPr/>
      </xdr:nvCxnSpPr>
      <xdr:spPr bwMode="auto">
        <a:xfrm flipV="1">
          <a:off x="2908300" y="7264090"/>
          <a:ext cx="698500" cy="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152781</xdr:rowOff>
    </xdr:from>
    <xdr:to>
      <xdr:col>29</xdr:col>
      <xdr:colOff>177800</xdr:colOff>
      <xdr:row>37</xdr:row>
      <xdr:rowOff>82931</xdr:rowOff>
    </xdr:to>
    <xdr:sp macro="" textlink="">
      <xdr:nvSpPr>
        <xdr:cNvPr id="128" name="楕円 127"/>
        <xdr:cNvSpPr/>
      </xdr:nvSpPr>
      <xdr:spPr bwMode="auto">
        <a:xfrm>
          <a:off x="56007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124858</xdr:rowOff>
    </xdr:from>
    <xdr:ext cx="762000" cy="259045"/>
    <xdr:sp macro="" textlink="">
      <xdr:nvSpPr>
        <xdr:cNvPr id="129" name="人口1人当たり決算額の推移該当値テキスト445"/>
        <xdr:cNvSpPr txBox="1"/>
      </xdr:nvSpPr>
      <xdr:spPr>
        <a:xfrm>
          <a:off x="5740400" y="70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37933</xdr:rowOff>
    </xdr:from>
    <xdr:to>
      <xdr:col>26</xdr:col>
      <xdr:colOff>101600</xdr:colOff>
      <xdr:row>37</xdr:row>
      <xdr:rowOff>139533</xdr:rowOff>
    </xdr:to>
    <xdr:sp macro="" textlink="">
      <xdr:nvSpPr>
        <xdr:cNvPr id="130" name="楕円 129"/>
        <xdr:cNvSpPr/>
      </xdr:nvSpPr>
      <xdr:spPr bwMode="auto">
        <a:xfrm>
          <a:off x="4953000" y="716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124310</xdr:rowOff>
    </xdr:from>
    <xdr:ext cx="736600" cy="259045"/>
    <xdr:sp macro="" textlink="">
      <xdr:nvSpPr>
        <xdr:cNvPr id="131" name="テキスト ボックス 130"/>
        <xdr:cNvSpPr txBox="1"/>
      </xdr:nvSpPr>
      <xdr:spPr>
        <a:xfrm>
          <a:off x="4622800" y="724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58895</xdr:rowOff>
    </xdr:from>
    <xdr:to>
      <xdr:col>22</xdr:col>
      <xdr:colOff>165100</xdr:colOff>
      <xdr:row>37</xdr:row>
      <xdr:rowOff>160495</xdr:rowOff>
    </xdr:to>
    <xdr:sp macro="" textlink="">
      <xdr:nvSpPr>
        <xdr:cNvPr id="132" name="楕円 131"/>
        <xdr:cNvSpPr/>
      </xdr:nvSpPr>
      <xdr:spPr bwMode="auto">
        <a:xfrm>
          <a:off x="4254500" y="718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145272</xdr:rowOff>
    </xdr:from>
    <xdr:ext cx="762000" cy="259045"/>
    <xdr:sp macro="" textlink="">
      <xdr:nvSpPr>
        <xdr:cNvPr id="133" name="テキスト ボックス 132"/>
        <xdr:cNvSpPr txBox="1"/>
      </xdr:nvSpPr>
      <xdr:spPr>
        <a:xfrm>
          <a:off x="3924300" y="726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88590</xdr:rowOff>
    </xdr:from>
    <xdr:to>
      <xdr:col>19</xdr:col>
      <xdr:colOff>38100</xdr:colOff>
      <xdr:row>37</xdr:row>
      <xdr:rowOff>190190</xdr:rowOff>
    </xdr:to>
    <xdr:sp macro="" textlink="">
      <xdr:nvSpPr>
        <xdr:cNvPr id="134" name="楕円 133"/>
        <xdr:cNvSpPr/>
      </xdr:nvSpPr>
      <xdr:spPr bwMode="auto">
        <a:xfrm>
          <a:off x="3556000" y="72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174967</xdr:rowOff>
    </xdr:from>
    <xdr:ext cx="762000" cy="259045"/>
    <xdr:sp macro="" textlink="">
      <xdr:nvSpPr>
        <xdr:cNvPr id="135" name="テキスト ボックス 134"/>
        <xdr:cNvSpPr txBox="1"/>
      </xdr:nvSpPr>
      <xdr:spPr>
        <a:xfrm>
          <a:off x="3225800" y="729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95557</xdr:rowOff>
    </xdr:from>
    <xdr:to>
      <xdr:col>15</xdr:col>
      <xdr:colOff>101600</xdr:colOff>
      <xdr:row>37</xdr:row>
      <xdr:rowOff>197157</xdr:rowOff>
    </xdr:to>
    <xdr:sp macro="" textlink="">
      <xdr:nvSpPr>
        <xdr:cNvPr id="136" name="楕円 135"/>
        <xdr:cNvSpPr/>
      </xdr:nvSpPr>
      <xdr:spPr bwMode="auto">
        <a:xfrm>
          <a:off x="2857500" y="722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181934</xdr:rowOff>
    </xdr:from>
    <xdr:ext cx="762000" cy="259045"/>
    <xdr:sp macro="" textlink="">
      <xdr:nvSpPr>
        <xdr:cNvPr id="137" name="テキスト ボックス 136"/>
        <xdr:cNvSpPr txBox="1"/>
      </xdr:nvSpPr>
      <xdr:spPr>
        <a:xfrm>
          <a:off x="2527300" y="73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125406</xdr:rowOff>
    </xdr:from>
    <xdr:to>
      <xdr:col>24</xdr:col>
      <xdr:colOff>63500</xdr:colOff>
      <xdr:row>37</xdr:row>
      <xdr:rowOff>146164</xdr:rowOff>
    </xdr:to>
    <xdr:cxnSp macro="">
      <xdr:nvCxnSpPr>
        <xdr:cNvPr id="62" name="直線コネクタ 61"/>
        <xdr:cNvCxnSpPr/>
      </xdr:nvCxnSpPr>
      <xdr:spPr>
        <a:xfrm flipV="1">
          <a:off x="3797300" y="6469056"/>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146164</xdr:rowOff>
    </xdr:from>
    <xdr:to>
      <xdr:col>19</xdr:col>
      <xdr:colOff>177800</xdr:colOff>
      <xdr:row>38</xdr:row>
      <xdr:rowOff>46967</xdr:rowOff>
    </xdr:to>
    <xdr:cxnSp macro="">
      <xdr:nvCxnSpPr>
        <xdr:cNvPr id="65" name="直線コネクタ 64"/>
        <xdr:cNvCxnSpPr/>
      </xdr:nvCxnSpPr>
      <xdr:spPr>
        <a:xfrm flipV="1">
          <a:off x="2908300" y="6489814"/>
          <a:ext cx="889000" cy="7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46967</xdr:rowOff>
    </xdr:from>
    <xdr:to>
      <xdr:col>15</xdr:col>
      <xdr:colOff>50800</xdr:colOff>
      <xdr:row>38</xdr:row>
      <xdr:rowOff>51357</xdr:rowOff>
    </xdr:to>
    <xdr:cxnSp macro="">
      <xdr:nvCxnSpPr>
        <xdr:cNvPr id="68" name="直線コネクタ 67"/>
        <xdr:cNvCxnSpPr/>
      </xdr:nvCxnSpPr>
      <xdr:spPr>
        <a:xfrm flipV="1">
          <a:off x="2019300" y="6562067"/>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44376</xdr:rowOff>
    </xdr:from>
    <xdr:to>
      <xdr:col>10</xdr:col>
      <xdr:colOff>114300</xdr:colOff>
      <xdr:row>38</xdr:row>
      <xdr:rowOff>51357</xdr:rowOff>
    </xdr:to>
    <xdr:cxnSp macro="">
      <xdr:nvCxnSpPr>
        <xdr:cNvPr id="71" name="直線コネクタ 70"/>
        <xdr:cNvCxnSpPr/>
      </xdr:nvCxnSpPr>
      <xdr:spPr>
        <a:xfrm>
          <a:off x="1130300" y="6559476"/>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74606</xdr:rowOff>
    </xdr:from>
    <xdr:to>
      <xdr:col>24</xdr:col>
      <xdr:colOff>114300</xdr:colOff>
      <xdr:row>38</xdr:row>
      <xdr:rowOff>4756</xdr:rowOff>
    </xdr:to>
    <xdr:sp macro="" textlink="">
      <xdr:nvSpPr>
        <xdr:cNvPr id="81" name="楕円 80"/>
        <xdr:cNvSpPr/>
      </xdr:nvSpPr>
      <xdr:spPr>
        <a:xfrm>
          <a:off x="4584700" y="64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53033</xdr:rowOff>
    </xdr:from>
    <xdr:ext cx="599010" cy="259045"/>
    <xdr:sp macro="" textlink="">
      <xdr:nvSpPr>
        <xdr:cNvPr id="82" name="人件費該当値テキスト"/>
        <xdr:cNvSpPr txBox="1"/>
      </xdr:nvSpPr>
      <xdr:spPr>
        <a:xfrm>
          <a:off x="4686300" y="639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95364</xdr:rowOff>
    </xdr:from>
    <xdr:to>
      <xdr:col>20</xdr:col>
      <xdr:colOff>38100</xdr:colOff>
      <xdr:row>38</xdr:row>
      <xdr:rowOff>25515</xdr:rowOff>
    </xdr:to>
    <xdr:sp macro="" textlink="">
      <xdr:nvSpPr>
        <xdr:cNvPr id="83" name="楕円 82"/>
        <xdr:cNvSpPr/>
      </xdr:nvSpPr>
      <xdr:spPr>
        <a:xfrm>
          <a:off x="3746500" y="643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16642</xdr:rowOff>
    </xdr:from>
    <xdr:ext cx="599010" cy="259045"/>
    <xdr:sp macro="" textlink="">
      <xdr:nvSpPr>
        <xdr:cNvPr id="84" name="テキスト ボックス 83"/>
        <xdr:cNvSpPr txBox="1"/>
      </xdr:nvSpPr>
      <xdr:spPr>
        <a:xfrm>
          <a:off x="3497795" y="65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167617</xdr:rowOff>
    </xdr:from>
    <xdr:to>
      <xdr:col>15</xdr:col>
      <xdr:colOff>101600</xdr:colOff>
      <xdr:row>38</xdr:row>
      <xdr:rowOff>97767</xdr:rowOff>
    </xdr:to>
    <xdr:sp macro="" textlink="">
      <xdr:nvSpPr>
        <xdr:cNvPr id="85" name="楕円 84"/>
        <xdr:cNvSpPr/>
      </xdr:nvSpPr>
      <xdr:spPr>
        <a:xfrm>
          <a:off x="2857500" y="65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88894</xdr:rowOff>
    </xdr:from>
    <xdr:ext cx="599010" cy="259045"/>
    <xdr:sp macro="" textlink="">
      <xdr:nvSpPr>
        <xdr:cNvPr id="86" name="テキスト ボックス 85"/>
        <xdr:cNvSpPr txBox="1"/>
      </xdr:nvSpPr>
      <xdr:spPr>
        <a:xfrm>
          <a:off x="2608795" y="660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557</xdr:rowOff>
    </xdr:from>
    <xdr:to>
      <xdr:col>10</xdr:col>
      <xdr:colOff>165100</xdr:colOff>
      <xdr:row>38</xdr:row>
      <xdr:rowOff>102157</xdr:rowOff>
    </xdr:to>
    <xdr:sp macro="" textlink="">
      <xdr:nvSpPr>
        <xdr:cNvPr id="87" name="楕円 86"/>
        <xdr:cNvSpPr/>
      </xdr:nvSpPr>
      <xdr:spPr>
        <a:xfrm>
          <a:off x="1968500" y="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93284</xdr:rowOff>
    </xdr:from>
    <xdr:ext cx="599010" cy="259045"/>
    <xdr:sp macro="" textlink="">
      <xdr:nvSpPr>
        <xdr:cNvPr id="88" name="テキスト ボックス 87"/>
        <xdr:cNvSpPr txBox="1"/>
      </xdr:nvSpPr>
      <xdr:spPr>
        <a:xfrm>
          <a:off x="1719795" y="660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165026</xdr:rowOff>
    </xdr:from>
    <xdr:to>
      <xdr:col>6</xdr:col>
      <xdr:colOff>38100</xdr:colOff>
      <xdr:row>38</xdr:row>
      <xdr:rowOff>95176</xdr:rowOff>
    </xdr:to>
    <xdr:sp macro="" textlink="">
      <xdr:nvSpPr>
        <xdr:cNvPr id="89" name="楕円 88"/>
        <xdr:cNvSpPr/>
      </xdr:nvSpPr>
      <xdr:spPr>
        <a:xfrm>
          <a:off x="1079500" y="65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86303</xdr:rowOff>
    </xdr:from>
    <xdr:ext cx="599010" cy="259045"/>
    <xdr:sp macro="" textlink="">
      <xdr:nvSpPr>
        <xdr:cNvPr id="90" name="テキスト ボックス 89"/>
        <xdr:cNvSpPr txBox="1"/>
      </xdr:nvSpPr>
      <xdr:spPr>
        <a:xfrm>
          <a:off x="830795" y="66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4189</xdr:rowOff>
    </xdr:from>
    <xdr:to>
      <xdr:col>24</xdr:col>
      <xdr:colOff>63500</xdr:colOff>
      <xdr:row>58</xdr:row>
      <xdr:rowOff>11306</xdr:rowOff>
    </xdr:to>
    <xdr:cxnSp macro="">
      <xdr:nvCxnSpPr>
        <xdr:cNvPr id="117" name="直線コネクタ 116"/>
        <xdr:cNvCxnSpPr/>
      </xdr:nvCxnSpPr>
      <xdr:spPr>
        <a:xfrm flipV="1">
          <a:off x="3797300" y="9948289"/>
          <a:ext cx="8382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11306</xdr:rowOff>
    </xdr:from>
    <xdr:to>
      <xdr:col>19</xdr:col>
      <xdr:colOff>177800</xdr:colOff>
      <xdr:row>58</xdr:row>
      <xdr:rowOff>12736</xdr:rowOff>
    </xdr:to>
    <xdr:cxnSp macro="">
      <xdr:nvCxnSpPr>
        <xdr:cNvPr id="120" name="直線コネクタ 119"/>
        <xdr:cNvCxnSpPr/>
      </xdr:nvCxnSpPr>
      <xdr:spPr>
        <a:xfrm flipV="1">
          <a:off x="2908300" y="9955406"/>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11948</xdr:rowOff>
    </xdr:from>
    <xdr:to>
      <xdr:col>15</xdr:col>
      <xdr:colOff>50800</xdr:colOff>
      <xdr:row>58</xdr:row>
      <xdr:rowOff>12736</xdr:rowOff>
    </xdr:to>
    <xdr:cxnSp macro="">
      <xdr:nvCxnSpPr>
        <xdr:cNvPr id="123" name="直線コネクタ 122"/>
        <xdr:cNvCxnSpPr/>
      </xdr:nvCxnSpPr>
      <xdr:spPr>
        <a:xfrm>
          <a:off x="2019300" y="9956048"/>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11948</xdr:rowOff>
    </xdr:from>
    <xdr:to>
      <xdr:col>10</xdr:col>
      <xdr:colOff>114300</xdr:colOff>
      <xdr:row>58</xdr:row>
      <xdr:rowOff>23395</xdr:rowOff>
    </xdr:to>
    <xdr:cxnSp macro="">
      <xdr:nvCxnSpPr>
        <xdr:cNvPr id="126" name="直線コネクタ 125"/>
        <xdr:cNvCxnSpPr/>
      </xdr:nvCxnSpPr>
      <xdr:spPr>
        <a:xfrm flipV="1">
          <a:off x="1130300" y="9956048"/>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124839</xdr:rowOff>
    </xdr:from>
    <xdr:to>
      <xdr:col>24</xdr:col>
      <xdr:colOff>114300</xdr:colOff>
      <xdr:row>58</xdr:row>
      <xdr:rowOff>54989</xdr:rowOff>
    </xdr:to>
    <xdr:sp macro="" textlink="">
      <xdr:nvSpPr>
        <xdr:cNvPr id="136" name="楕円 135"/>
        <xdr:cNvSpPr/>
      </xdr:nvSpPr>
      <xdr:spPr>
        <a:xfrm>
          <a:off x="4584700" y="98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39766</xdr:rowOff>
    </xdr:from>
    <xdr:ext cx="599010" cy="259045"/>
    <xdr:sp macro="" textlink="">
      <xdr:nvSpPr>
        <xdr:cNvPr id="137" name="物件費該当値テキスト"/>
        <xdr:cNvSpPr txBox="1"/>
      </xdr:nvSpPr>
      <xdr:spPr>
        <a:xfrm>
          <a:off x="4686300" y="981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131956</xdr:rowOff>
    </xdr:from>
    <xdr:to>
      <xdr:col>20</xdr:col>
      <xdr:colOff>38100</xdr:colOff>
      <xdr:row>58</xdr:row>
      <xdr:rowOff>62106</xdr:rowOff>
    </xdr:to>
    <xdr:sp macro="" textlink="">
      <xdr:nvSpPr>
        <xdr:cNvPr id="138" name="楕円 137"/>
        <xdr:cNvSpPr/>
      </xdr:nvSpPr>
      <xdr:spPr>
        <a:xfrm>
          <a:off x="3746500" y="99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53233</xdr:rowOff>
    </xdr:from>
    <xdr:ext cx="599010" cy="259045"/>
    <xdr:sp macro="" textlink="">
      <xdr:nvSpPr>
        <xdr:cNvPr id="139" name="テキスト ボックス 138"/>
        <xdr:cNvSpPr txBox="1"/>
      </xdr:nvSpPr>
      <xdr:spPr>
        <a:xfrm>
          <a:off x="3497795" y="99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133386</xdr:rowOff>
    </xdr:from>
    <xdr:to>
      <xdr:col>15</xdr:col>
      <xdr:colOff>101600</xdr:colOff>
      <xdr:row>58</xdr:row>
      <xdr:rowOff>63536</xdr:rowOff>
    </xdr:to>
    <xdr:sp macro="" textlink="">
      <xdr:nvSpPr>
        <xdr:cNvPr id="140" name="楕円 139"/>
        <xdr:cNvSpPr/>
      </xdr:nvSpPr>
      <xdr:spPr>
        <a:xfrm>
          <a:off x="2857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54663</xdr:rowOff>
    </xdr:from>
    <xdr:ext cx="599010" cy="259045"/>
    <xdr:sp macro="" textlink="">
      <xdr:nvSpPr>
        <xdr:cNvPr id="141" name="テキスト ボックス 140"/>
        <xdr:cNvSpPr txBox="1"/>
      </xdr:nvSpPr>
      <xdr:spPr>
        <a:xfrm>
          <a:off x="2608795" y="99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132598</xdr:rowOff>
    </xdr:from>
    <xdr:to>
      <xdr:col>10</xdr:col>
      <xdr:colOff>165100</xdr:colOff>
      <xdr:row>58</xdr:row>
      <xdr:rowOff>62748</xdr:rowOff>
    </xdr:to>
    <xdr:sp macro="" textlink="">
      <xdr:nvSpPr>
        <xdr:cNvPr id="142" name="楕円 141"/>
        <xdr:cNvSpPr/>
      </xdr:nvSpPr>
      <xdr:spPr>
        <a:xfrm>
          <a:off x="1968500" y="99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53875</xdr:rowOff>
    </xdr:from>
    <xdr:ext cx="599010" cy="259045"/>
    <xdr:sp macro="" textlink="">
      <xdr:nvSpPr>
        <xdr:cNvPr id="143" name="テキスト ボックス 142"/>
        <xdr:cNvSpPr txBox="1"/>
      </xdr:nvSpPr>
      <xdr:spPr>
        <a:xfrm>
          <a:off x="1719795" y="999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144045</xdr:rowOff>
    </xdr:from>
    <xdr:to>
      <xdr:col>6</xdr:col>
      <xdr:colOff>38100</xdr:colOff>
      <xdr:row>58</xdr:row>
      <xdr:rowOff>74195</xdr:rowOff>
    </xdr:to>
    <xdr:sp macro="" textlink="">
      <xdr:nvSpPr>
        <xdr:cNvPr id="144" name="楕円 143"/>
        <xdr:cNvSpPr/>
      </xdr:nvSpPr>
      <xdr:spPr>
        <a:xfrm>
          <a:off x="1079500" y="99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65322</xdr:rowOff>
    </xdr:from>
    <xdr:ext cx="599010" cy="259045"/>
    <xdr:sp macro="" textlink="">
      <xdr:nvSpPr>
        <xdr:cNvPr id="145" name="テキスト ボックス 144"/>
        <xdr:cNvSpPr txBox="1"/>
      </xdr:nvSpPr>
      <xdr:spPr>
        <a:xfrm>
          <a:off x="830795" y="100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153617</xdr:rowOff>
    </xdr:from>
    <xdr:to>
      <xdr:col>24</xdr:col>
      <xdr:colOff>63500</xdr:colOff>
      <xdr:row>78</xdr:row>
      <xdr:rowOff>35010</xdr:rowOff>
    </xdr:to>
    <xdr:cxnSp macro="">
      <xdr:nvCxnSpPr>
        <xdr:cNvPr id="172" name="直線コネクタ 171"/>
        <xdr:cNvCxnSpPr/>
      </xdr:nvCxnSpPr>
      <xdr:spPr>
        <a:xfrm flipV="1">
          <a:off x="3797300" y="13355267"/>
          <a:ext cx="838200" cy="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35010</xdr:rowOff>
    </xdr:from>
    <xdr:to>
      <xdr:col>19</xdr:col>
      <xdr:colOff>177800</xdr:colOff>
      <xdr:row>78</xdr:row>
      <xdr:rowOff>77388</xdr:rowOff>
    </xdr:to>
    <xdr:cxnSp macro="">
      <xdr:nvCxnSpPr>
        <xdr:cNvPr id="175" name="直線コネクタ 174"/>
        <xdr:cNvCxnSpPr/>
      </xdr:nvCxnSpPr>
      <xdr:spPr>
        <a:xfrm flipV="1">
          <a:off x="2908300" y="13408110"/>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36652</xdr:rowOff>
    </xdr:from>
    <xdr:to>
      <xdr:col>15</xdr:col>
      <xdr:colOff>50800</xdr:colOff>
      <xdr:row>78</xdr:row>
      <xdr:rowOff>77388</xdr:rowOff>
    </xdr:to>
    <xdr:cxnSp macro="">
      <xdr:nvCxnSpPr>
        <xdr:cNvPr id="178" name="直線コネクタ 177"/>
        <xdr:cNvCxnSpPr/>
      </xdr:nvCxnSpPr>
      <xdr:spPr>
        <a:xfrm>
          <a:off x="2019300" y="13409752"/>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29479</xdr:rowOff>
    </xdr:from>
    <xdr:to>
      <xdr:col>10</xdr:col>
      <xdr:colOff>114300</xdr:colOff>
      <xdr:row>78</xdr:row>
      <xdr:rowOff>36652</xdr:rowOff>
    </xdr:to>
    <xdr:cxnSp macro="">
      <xdr:nvCxnSpPr>
        <xdr:cNvPr id="181" name="直線コネクタ 180"/>
        <xdr:cNvCxnSpPr/>
      </xdr:nvCxnSpPr>
      <xdr:spPr>
        <a:xfrm>
          <a:off x="1130300" y="13402579"/>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102817</xdr:rowOff>
    </xdr:from>
    <xdr:to>
      <xdr:col>24</xdr:col>
      <xdr:colOff>114300</xdr:colOff>
      <xdr:row>78</xdr:row>
      <xdr:rowOff>32967</xdr:rowOff>
    </xdr:to>
    <xdr:sp macro="" textlink="">
      <xdr:nvSpPr>
        <xdr:cNvPr id="191" name="楕円 190"/>
        <xdr:cNvSpPr/>
      </xdr:nvSpPr>
      <xdr:spPr>
        <a:xfrm>
          <a:off x="4584700" y="133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125694</xdr:rowOff>
    </xdr:from>
    <xdr:ext cx="534377" cy="259045"/>
    <xdr:sp macro="" textlink="">
      <xdr:nvSpPr>
        <xdr:cNvPr id="192" name="維持補修費該当値テキスト"/>
        <xdr:cNvSpPr txBox="1"/>
      </xdr:nvSpPr>
      <xdr:spPr>
        <a:xfrm>
          <a:off x="4686300" y="13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155660</xdr:rowOff>
    </xdr:from>
    <xdr:to>
      <xdr:col>20</xdr:col>
      <xdr:colOff>38100</xdr:colOff>
      <xdr:row>78</xdr:row>
      <xdr:rowOff>85810</xdr:rowOff>
    </xdr:to>
    <xdr:sp macro="" textlink="">
      <xdr:nvSpPr>
        <xdr:cNvPr id="193" name="楕円 192"/>
        <xdr:cNvSpPr/>
      </xdr:nvSpPr>
      <xdr:spPr>
        <a:xfrm>
          <a:off x="3746500" y="133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76937</xdr:rowOff>
    </xdr:from>
    <xdr:ext cx="534377" cy="259045"/>
    <xdr:sp macro="" textlink="">
      <xdr:nvSpPr>
        <xdr:cNvPr id="194" name="テキスト ボックス 193"/>
        <xdr:cNvSpPr txBox="1"/>
      </xdr:nvSpPr>
      <xdr:spPr>
        <a:xfrm>
          <a:off x="3530111" y="134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26588</xdr:rowOff>
    </xdr:from>
    <xdr:to>
      <xdr:col>15</xdr:col>
      <xdr:colOff>101600</xdr:colOff>
      <xdr:row>78</xdr:row>
      <xdr:rowOff>128188</xdr:rowOff>
    </xdr:to>
    <xdr:sp macro="" textlink="">
      <xdr:nvSpPr>
        <xdr:cNvPr id="195" name="楕円 194"/>
        <xdr:cNvSpPr/>
      </xdr:nvSpPr>
      <xdr:spPr>
        <a:xfrm>
          <a:off x="2857500" y="133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119315</xdr:rowOff>
    </xdr:from>
    <xdr:ext cx="534377" cy="259045"/>
    <xdr:sp macro="" textlink="">
      <xdr:nvSpPr>
        <xdr:cNvPr id="196" name="テキスト ボックス 195"/>
        <xdr:cNvSpPr txBox="1"/>
      </xdr:nvSpPr>
      <xdr:spPr>
        <a:xfrm>
          <a:off x="2641111" y="134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157302</xdr:rowOff>
    </xdr:from>
    <xdr:to>
      <xdr:col>10</xdr:col>
      <xdr:colOff>165100</xdr:colOff>
      <xdr:row>78</xdr:row>
      <xdr:rowOff>87452</xdr:rowOff>
    </xdr:to>
    <xdr:sp macro="" textlink="">
      <xdr:nvSpPr>
        <xdr:cNvPr id="197" name="楕円 196"/>
        <xdr:cNvSpPr/>
      </xdr:nvSpPr>
      <xdr:spPr>
        <a:xfrm>
          <a:off x="1968500" y="133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103979</xdr:rowOff>
    </xdr:from>
    <xdr:ext cx="534377" cy="259045"/>
    <xdr:sp macro="" textlink="">
      <xdr:nvSpPr>
        <xdr:cNvPr id="198" name="テキスト ボックス 197"/>
        <xdr:cNvSpPr txBox="1"/>
      </xdr:nvSpPr>
      <xdr:spPr>
        <a:xfrm>
          <a:off x="1752111" y="131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150129</xdr:rowOff>
    </xdr:from>
    <xdr:to>
      <xdr:col>6</xdr:col>
      <xdr:colOff>38100</xdr:colOff>
      <xdr:row>78</xdr:row>
      <xdr:rowOff>80279</xdr:rowOff>
    </xdr:to>
    <xdr:sp macro="" textlink="">
      <xdr:nvSpPr>
        <xdr:cNvPr id="199" name="楕円 198"/>
        <xdr:cNvSpPr/>
      </xdr:nvSpPr>
      <xdr:spPr>
        <a:xfrm>
          <a:off x="1079500" y="133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96806</xdr:rowOff>
    </xdr:from>
    <xdr:ext cx="534377" cy="259045"/>
    <xdr:sp macro="" textlink="">
      <xdr:nvSpPr>
        <xdr:cNvPr id="200" name="テキスト ボックス 199"/>
        <xdr:cNvSpPr txBox="1"/>
      </xdr:nvSpPr>
      <xdr:spPr>
        <a:xfrm>
          <a:off x="863111" y="131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44876</xdr:rowOff>
    </xdr:from>
    <xdr:to>
      <xdr:col>24</xdr:col>
      <xdr:colOff>63500</xdr:colOff>
      <xdr:row>96</xdr:row>
      <xdr:rowOff>119118</xdr:rowOff>
    </xdr:to>
    <xdr:cxnSp macro="">
      <xdr:nvCxnSpPr>
        <xdr:cNvPr id="229" name="直線コネクタ 228"/>
        <xdr:cNvCxnSpPr/>
      </xdr:nvCxnSpPr>
      <xdr:spPr>
        <a:xfrm flipV="1">
          <a:off x="3797300" y="16332626"/>
          <a:ext cx="838200" cy="2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90376</xdr:rowOff>
    </xdr:from>
    <xdr:to>
      <xdr:col>19</xdr:col>
      <xdr:colOff>177800</xdr:colOff>
      <xdr:row>96</xdr:row>
      <xdr:rowOff>119118</xdr:rowOff>
    </xdr:to>
    <xdr:cxnSp macro="">
      <xdr:nvCxnSpPr>
        <xdr:cNvPr id="232" name="直線コネクタ 231"/>
        <xdr:cNvCxnSpPr/>
      </xdr:nvCxnSpPr>
      <xdr:spPr>
        <a:xfrm>
          <a:off x="2908300" y="16549576"/>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90376</xdr:rowOff>
    </xdr:from>
    <xdr:to>
      <xdr:col>15</xdr:col>
      <xdr:colOff>50800</xdr:colOff>
      <xdr:row>96</xdr:row>
      <xdr:rowOff>95115</xdr:rowOff>
    </xdr:to>
    <xdr:cxnSp macro="">
      <xdr:nvCxnSpPr>
        <xdr:cNvPr id="235" name="直線コネクタ 234"/>
        <xdr:cNvCxnSpPr/>
      </xdr:nvCxnSpPr>
      <xdr:spPr>
        <a:xfrm flipV="1">
          <a:off x="2019300" y="1654957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95115</xdr:rowOff>
    </xdr:from>
    <xdr:to>
      <xdr:col>10</xdr:col>
      <xdr:colOff>114300</xdr:colOff>
      <xdr:row>96</xdr:row>
      <xdr:rowOff>104625</xdr:rowOff>
    </xdr:to>
    <xdr:cxnSp macro="">
      <xdr:nvCxnSpPr>
        <xdr:cNvPr id="238" name="直線コネクタ 237"/>
        <xdr:cNvCxnSpPr/>
      </xdr:nvCxnSpPr>
      <xdr:spPr>
        <a:xfrm flipV="1">
          <a:off x="1130300" y="16554315"/>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165526</xdr:rowOff>
    </xdr:from>
    <xdr:to>
      <xdr:col>24</xdr:col>
      <xdr:colOff>114300</xdr:colOff>
      <xdr:row>95</xdr:row>
      <xdr:rowOff>95676</xdr:rowOff>
    </xdr:to>
    <xdr:sp macro="" textlink="">
      <xdr:nvSpPr>
        <xdr:cNvPr id="248" name="楕円 247"/>
        <xdr:cNvSpPr/>
      </xdr:nvSpPr>
      <xdr:spPr>
        <a:xfrm>
          <a:off x="4584700" y="162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143953</xdr:rowOff>
    </xdr:from>
    <xdr:ext cx="534377" cy="259045"/>
    <xdr:sp macro="" textlink="">
      <xdr:nvSpPr>
        <xdr:cNvPr id="249" name="扶助費該当値テキスト"/>
        <xdr:cNvSpPr txBox="1"/>
      </xdr:nvSpPr>
      <xdr:spPr>
        <a:xfrm>
          <a:off x="4686300" y="162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68318</xdr:rowOff>
    </xdr:from>
    <xdr:to>
      <xdr:col>20</xdr:col>
      <xdr:colOff>38100</xdr:colOff>
      <xdr:row>96</xdr:row>
      <xdr:rowOff>169918</xdr:rowOff>
    </xdr:to>
    <xdr:sp macro="" textlink="">
      <xdr:nvSpPr>
        <xdr:cNvPr id="250" name="楕円 249"/>
        <xdr:cNvSpPr/>
      </xdr:nvSpPr>
      <xdr:spPr>
        <a:xfrm>
          <a:off x="37465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161045</xdr:rowOff>
    </xdr:from>
    <xdr:ext cx="534377" cy="259045"/>
    <xdr:sp macro="" textlink="">
      <xdr:nvSpPr>
        <xdr:cNvPr id="251" name="テキスト ボックス 250"/>
        <xdr:cNvSpPr txBox="1"/>
      </xdr:nvSpPr>
      <xdr:spPr>
        <a:xfrm>
          <a:off x="3530111" y="166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39576</xdr:rowOff>
    </xdr:from>
    <xdr:to>
      <xdr:col>15</xdr:col>
      <xdr:colOff>101600</xdr:colOff>
      <xdr:row>96</xdr:row>
      <xdr:rowOff>141176</xdr:rowOff>
    </xdr:to>
    <xdr:sp macro="" textlink="">
      <xdr:nvSpPr>
        <xdr:cNvPr id="252" name="楕円 251"/>
        <xdr:cNvSpPr/>
      </xdr:nvSpPr>
      <xdr:spPr>
        <a:xfrm>
          <a:off x="2857500" y="16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132303</xdr:rowOff>
    </xdr:from>
    <xdr:ext cx="534377" cy="259045"/>
    <xdr:sp macro="" textlink="">
      <xdr:nvSpPr>
        <xdr:cNvPr id="253" name="テキスト ボックス 252"/>
        <xdr:cNvSpPr txBox="1"/>
      </xdr:nvSpPr>
      <xdr:spPr>
        <a:xfrm>
          <a:off x="2641111" y="16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44315</xdr:rowOff>
    </xdr:from>
    <xdr:to>
      <xdr:col>10</xdr:col>
      <xdr:colOff>165100</xdr:colOff>
      <xdr:row>96</xdr:row>
      <xdr:rowOff>145915</xdr:rowOff>
    </xdr:to>
    <xdr:sp macro="" textlink="">
      <xdr:nvSpPr>
        <xdr:cNvPr id="254" name="楕円 253"/>
        <xdr:cNvSpPr/>
      </xdr:nvSpPr>
      <xdr:spPr>
        <a:xfrm>
          <a:off x="1968500" y="165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137042</xdr:rowOff>
    </xdr:from>
    <xdr:ext cx="534377" cy="259045"/>
    <xdr:sp macro="" textlink="">
      <xdr:nvSpPr>
        <xdr:cNvPr id="255" name="テキスト ボックス 254"/>
        <xdr:cNvSpPr txBox="1"/>
      </xdr:nvSpPr>
      <xdr:spPr>
        <a:xfrm>
          <a:off x="1752111" y="165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53825</xdr:rowOff>
    </xdr:from>
    <xdr:to>
      <xdr:col>6</xdr:col>
      <xdr:colOff>38100</xdr:colOff>
      <xdr:row>96</xdr:row>
      <xdr:rowOff>155425</xdr:rowOff>
    </xdr:to>
    <xdr:sp macro="" textlink="">
      <xdr:nvSpPr>
        <xdr:cNvPr id="256" name="楕円 255"/>
        <xdr:cNvSpPr/>
      </xdr:nvSpPr>
      <xdr:spPr>
        <a:xfrm>
          <a:off x="1079500" y="165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146552</xdr:rowOff>
    </xdr:from>
    <xdr:ext cx="534377" cy="259045"/>
    <xdr:sp macro="" textlink="">
      <xdr:nvSpPr>
        <xdr:cNvPr id="257" name="テキスト ボックス 256"/>
        <xdr:cNvSpPr txBox="1"/>
      </xdr:nvSpPr>
      <xdr:spPr>
        <a:xfrm>
          <a:off x="863111" y="166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22773</xdr:rowOff>
    </xdr:from>
    <xdr:to>
      <xdr:col>55</xdr:col>
      <xdr:colOff>0</xdr:colOff>
      <xdr:row>37</xdr:row>
      <xdr:rowOff>57217</xdr:rowOff>
    </xdr:to>
    <xdr:cxnSp macro="">
      <xdr:nvCxnSpPr>
        <xdr:cNvPr id="286" name="直線コネクタ 285"/>
        <xdr:cNvCxnSpPr/>
      </xdr:nvCxnSpPr>
      <xdr:spPr>
        <a:xfrm>
          <a:off x="9639300" y="6194973"/>
          <a:ext cx="838200" cy="2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22773</xdr:rowOff>
    </xdr:from>
    <xdr:to>
      <xdr:col>50</xdr:col>
      <xdr:colOff>114300</xdr:colOff>
      <xdr:row>37</xdr:row>
      <xdr:rowOff>108835</xdr:rowOff>
    </xdr:to>
    <xdr:cxnSp macro="">
      <xdr:nvCxnSpPr>
        <xdr:cNvPr id="289" name="直線コネクタ 288"/>
        <xdr:cNvCxnSpPr/>
      </xdr:nvCxnSpPr>
      <xdr:spPr>
        <a:xfrm flipV="1">
          <a:off x="8750300" y="6194973"/>
          <a:ext cx="889000" cy="2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108835</xdr:rowOff>
    </xdr:from>
    <xdr:to>
      <xdr:col>45</xdr:col>
      <xdr:colOff>177800</xdr:colOff>
      <xdr:row>37</xdr:row>
      <xdr:rowOff>117191</xdr:rowOff>
    </xdr:to>
    <xdr:cxnSp macro="">
      <xdr:nvCxnSpPr>
        <xdr:cNvPr id="292" name="直線コネクタ 291"/>
        <xdr:cNvCxnSpPr/>
      </xdr:nvCxnSpPr>
      <xdr:spPr>
        <a:xfrm flipV="1">
          <a:off x="7861300" y="645248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113413</xdr:rowOff>
    </xdr:from>
    <xdr:to>
      <xdr:col>41</xdr:col>
      <xdr:colOff>50800</xdr:colOff>
      <xdr:row>37</xdr:row>
      <xdr:rowOff>117191</xdr:rowOff>
    </xdr:to>
    <xdr:cxnSp macro="">
      <xdr:nvCxnSpPr>
        <xdr:cNvPr id="295" name="直線コネクタ 294"/>
        <xdr:cNvCxnSpPr/>
      </xdr:nvCxnSpPr>
      <xdr:spPr>
        <a:xfrm>
          <a:off x="6972300" y="6457063"/>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6417</xdr:rowOff>
    </xdr:from>
    <xdr:to>
      <xdr:col>55</xdr:col>
      <xdr:colOff>50800</xdr:colOff>
      <xdr:row>37</xdr:row>
      <xdr:rowOff>108017</xdr:rowOff>
    </xdr:to>
    <xdr:sp macro="" textlink="">
      <xdr:nvSpPr>
        <xdr:cNvPr id="305" name="楕円 304"/>
        <xdr:cNvSpPr/>
      </xdr:nvSpPr>
      <xdr:spPr>
        <a:xfrm>
          <a:off x="10426700" y="63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156294</xdr:rowOff>
    </xdr:from>
    <xdr:ext cx="599010" cy="259045"/>
    <xdr:sp macro="" textlink="">
      <xdr:nvSpPr>
        <xdr:cNvPr id="306" name="補助費等該当値テキスト"/>
        <xdr:cNvSpPr txBox="1"/>
      </xdr:nvSpPr>
      <xdr:spPr>
        <a:xfrm>
          <a:off x="10528300" y="63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143423</xdr:rowOff>
    </xdr:from>
    <xdr:to>
      <xdr:col>50</xdr:col>
      <xdr:colOff>165100</xdr:colOff>
      <xdr:row>36</xdr:row>
      <xdr:rowOff>73573</xdr:rowOff>
    </xdr:to>
    <xdr:sp macro="" textlink="">
      <xdr:nvSpPr>
        <xdr:cNvPr id="307" name="楕円 306"/>
        <xdr:cNvSpPr/>
      </xdr:nvSpPr>
      <xdr:spPr>
        <a:xfrm>
          <a:off x="9588500" y="61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64700</xdr:rowOff>
    </xdr:from>
    <xdr:ext cx="599010" cy="259045"/>
    <xdr:sp macro="" textlink="">
      <xdr:nvSpPr>
        <xdr:cNvPr id="308" name="テキスト ボックス 307"/>
        <xdr:cNvSpPr txBox="1"/>
      </xdr:nvSpPr>
      <xdr:spPr>
        <a:xfrm>
          <a:off x="9339795" y="623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58035</xdr:rowOff>
    </xdr:from>
    <xdr:to>
      <xdr:col>46</xdr:col>
      <xdr:colOff>38100</xdr:colOff>
      <xdr:row>37</xdr:row>
      <xdr:rowOff>159635</xdr:rowOff>
    </xdr:to>
    <xdr:sp macro="" textlink="">
      <xdr:nvSpPr>
        <xdr:cNvPr id="309" name="楕円 308"/>
        <xdr:cNvSpPr/>
      </xdr:nvSpPr>
      <xdr:spPr>
        <a:xfrm>
          <a:off x="8699500" y="64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4712</xdr:rowOff>
    </xdr:from>
    <xdr:ext cx="599010" cy="259045"/>
    <xdr:sp macro="" textlink="">
      <xdr:nvSpPr>
        <xdr:cNvPr id="310" name="テキスト ボックス 309"/>
        <xdr:cNvSpPr txBox="1"/>
      </xdr:nvSpPr>
      <xdr:spPr>
        <a:xfrm>
          <a:off x="8450795" y="61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66391</xdr:rowOff>
    </xdr:from>
    <xdr:to>
      <xdr:col>41</xdr:col>
      <xdr:colOff>101600</xdr:colOff>
      <xdr:row>37</xdr:row>
      <xdr:rowOff>167991</xdr:rowOff>
    </xdr:to>
    <xdr:sp macro="" textlink="">
      <xdr:nvSpPr>
        <xdr:cNvPr id="311" name="楕円 310"/>
        <xdr:cNvSpPr/>
      </xdr:nvSpPr>
      <xdr:spPr>
        <a:xfrm>
          <a:off x="7810500" y="64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159118</xdr:rowOff>
    </xdr:from>
    <xdr:ext cx="599010" cy="259045"/>
    <xdr:sp macro="" textlink="">
      <xdr:nvSpPr>
        <xdr:cNvPr id="312" name="テキスト ボックス 311"/>
        <xdr:cNvSpPr txBox="1"/>
      </xdr:nvSpPr>
      <xdr:spPr>
        <a:xfrm>
          <a:off x="7561795" y="6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62613</xdr:rowOff>
    </xdr:from>
    <xdr:to>
      <xdr:col>36</xdr:col>
      <xdr:colOff>165100</xdr:colOff>
      <xdr:row>37</xdr:row>
      <xdr:rowOff>164213</xdr:rowOff>
    </xdr:to>
    <xdr:sp macro="" textlink="">
      <xdr:nvSpPr>
        <xdr:cNvPr id="313" name="楕円 312"/>
        <xdr:cNvSpPr/>
      </xdr:nvSpPr>
      <xdr:spPr>
        <a:xfrm>
          <a:off x="6921500" y="64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9290</xdr:rowOff>
    </xdr:from>
    <xdr:ext cx="599010" cy="259045"/>
    <xdr:sp macro="" textlink="">
      <xdr:nvSpPr>
        <xdr:cNvPr id="314" name="テキスト ボックス 313"/>
        <xdr:cNvSpPr txBox="1"/>
      </xdr:nvSpPr>
      <xdr:spPr>
        <a:xfrm>
          <a:off x="6672795" y="618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9210</xdr:rowOff>
    </xdr:from>
    <xdr:to>
      <xdr:col>55</xdr:col>
      <xdr:colOff>0</xdr:colOff>
      <xdr:row>59</xdr:row>
      <xdr:rowOff>35306</xdr:rowOff>
    </xdr:to>
    <xdr:cxnSp macro="">
      <xdr:nvCxnSpPr>
        <xdr:cNvPr id="345" name="直線コネクタ 344"/>
        <xdr:cNvCxnSpPr/>
      </xdr:nvCxnSpPr>
      <xdr:spPr>
        <a:xfrm>
          <a:off x="9639300" y="10124760"/>
          <a:ext cx="838200" cy="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161935</xdr:rowOff>
    </xdr:from>
    <xdr:to>
      <xdr:col>50</xdr:col>
      <xdr:colOff>114300</xdr:colOff>
      <xdr:row>59</xdr:row>
      <xdr:rowOff>9210</xdr:rowOff>
    </xdr:to>
    <xdr:cxnSp macro="">
      <xdr:nvCxnSpPr>
        <xdr:cNvPr id="348" name="直線コネクタ 347"/>
        <xdr:cNvCxnSpPr/>
      </xdr:nvCxnSpPr>
      <xdr:spPr>
        <a:xfrm>
          <a:off x="8750300" y="10106035"/>
          <a:ext cx="889000" cy="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161935</xdr:rowOff>
    </xdr:from>
    <xdr:to>
      <xdr:col>45</xdr:col>
      <xdr:colOff>177800</xdr:colOff>
      <xdr:row>59</xdr:row>
      <xdr:rowOff>11014</xdr:rowOff>
    </xdr:to>
    <xdr:cxnSp macro="">
      <xdr:nvCxnSpPr>
        <xdr:cNvPr id="351" name="直線コネクタ 350"/>
        <xdr:cNvCxnSpPr/>
      </xdr:nvCxnSpPr>
      <xdr:spPr>
        <a:xfrm flipV="1">
          <a:off x="7861300" y="1010603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11014</xdr:rowOff>
    </xdr:from>
    <xdr:to>
      <xdr:col>41</xdr:col>
      <xdr:colOff>50800</xdr:colOff>
      <xdr:row>59</xdr:row>
      <xdr:rowOff>38811</xdr:rowOff>
    </xdr:to>
    <xdr:cxnSp macro="">
      <xdr:nvCxnSpPr>
        <xdr:cNvPr id="354" name="直線コネクタ 353"/>
        <xdr:cNvCxnSpPr/>
      </xdr:nvCxnSpPr>
      <xdr:spPr>
        <a:xfrm flipV="1">
          <a:off x="6972300" y="10126564"/>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155956</xdr:rowOff>
    </xdr:from>
    <xdr:to>
      <xdr:col>55</xdr:col>
      <xdr:colOff>50800</xdr:colOff>
      <xdr:row>59</xdr:row>
      <xdr:rowOff>86106</xdr:rowOff>
    </xdr:to>
    <xdr:sp macro="" textlink="">
      <xdr:nvSpPr>
        <xdr:cNvPr id="364" name="楕円 363"/>
        <xdr:cNvSpPr/>
      </xdr:nvSpPr>
      <xdr:spPr>
        <a:xfrm>
          <a:off x="104267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129860</xdr:rowOff>
    </xdr:from>
    <xdr:to>
      <xdr:col>50</xdr:col>
      <xdr:colOff>165100</xdr:colOff>
      <xdr:row>59</xdr:row>
      <xdr:rowOff>60010</xdr:rowOff>
    </xdr:to>
    <xdr:sp macro="" textlink="">
      <xdr:nvSpPr>
        <xdr:cNvPr id="366" name="楕円 365"/>
        <xdr:cNvSpPr/>
      </xdr:nvSpPr>
      <xdr:spPr>
        <a:xfrm>
          <a:off x="9588500" y="100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76537</xdr:rowOff>
    </xdr:from>
    <xdr:ext cx="599010" cy="259045"/>
    <xdr:sp macro="" textlink="">
      <xdr:nvSpPr>
        <xdr:cNvPr id="367" name="テキスト ボックス 366"/>
        <xdr:cNvSpPr txBox="1"/>
      </xdr:nvSpPr>
      <xdr:spPr>
        <a:xfrm>
          <a:off x="9339795" y="98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111135</xdr:rowOff>
    </xdr:from>
    <xdr:to>
      <xdr:col>46</xdr:col>
      <xdr:colOff>38100</xdr:colOff>
      <xdr:row>59</xdr:row>
      <xdr:rowOff>41285</xdr:rowOff>
    </xdr:to>
    <xdr:sp macro="" textlink="">
      <xdr:nvSpPr>
        <xdr:cNvPr id="368" name="楕円 367"/>
        <xdr:cNvSpPr/>
      </xdr:nvSpPr>
      <xdr:spPr>
        <a:xfrm>
          <a:off x="8699500" y="10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57812</xdr:rowOff>
    </xdr:from>
    <xdr:ext cx="599010" cy="259045"/>
    <xdr:sp macro="" textlink="">
      <xdr:nvSpPr>
        <xdr:cNvPr id="369" name="テキスト ボックス 368"/>
        <xdr:cNvSpPr txBox="1"/>
      </xdr:nvSpPr>
      <xdr:spPr>
        <a:xfrm>
          <a:off x="8450795" y="98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131664</xdr:rowOff>
    </xdr:from>
    <xdr:to>
      <xdr:col>41</xdr:col>
      <xdr:colOff>101600</xdr:colOff>
      <xdr:row>59</xdr:row>
      <xdr:rowOff>61814</xdr:rowOff>
    </xdr:to>
    <xdr:sp macro="" textlink="">
      <xdr:nvSpPr>
        <xdr:cNvPr id="370" name="楕円 369"/>
        <xdr:cNvSpPr/>
      </xdr:nvSpPr>
      <xdr:spPr>
        <a:xfrm>
          <a:off x="7810500" y="100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78341</xdr:rowOff>
    </xdr:from>
    <xdr:ext cx="599010" cy="259045"/>
    <xdr:sp macro="" textlink="">
      <xdr:nvSpPr>
        <xdr:cNvPr id="371" name="テキスト ボックス 370"/>
        <xdr:cNvSpPr txBox="1"/>
      </xdr:nvSpPr>
      <xdr:spPr>
        <a:xfrm>
          <a:off x="7561795" y="98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159461</xdr:rowOff>
    </xdr:from>
    <xdr:to>
      <xdr:col>36</xdr:col>
      <xdr:colOff>165100</xdr:colOff>
      <xdr:row>59</xdr:row>
      <xdr:rowOff>89611</xdr:rowOff>
    </xdr:to>
    <xdr:sp macro="" textlink="">
      <xdr:nvSpPr>
        <xdr:cNvPr id="372" name="楕円 371"/>
        <xdr:cNvSpPr/>
      </xdr:nvSpPr>
      <xdr:spPr>
        <a:xfrm>
          <a:off x="6921500" y="101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80738</xdr:rowOff>
    </xdr:from>
    <xdr:ext cx="599010" cy="259045"/>
    <xdr:sp macro="" textlink="">
      <xdr:nvSpPr>
        <xdr:cNvPr id="373" name="テキスト ボックス 372"/>
        <xdr:cNvSpPr txBox="1"/>
      </xdr:nvSpPr>
      <xdr:spPr>
        <a:xfrm>
          <a:off x="6672795" y="101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124729</xdr:rowOff>
    </xdr:from>
    <xdr:to>
      <xdr:col>55</xdr:col>
      <xdr:colOff>0</xdr:colOff>
      <xdr:row>78</xdr:row>
      <xdr:rowOff>126998</xdr:rowOff>
    </xdr:to>
    <xdr:cxnSp macro="">
      <xdr:nvCxnSpPr>
        <xdr:cNvPr id="400" name="直線コネクタ 399"/>
        <xdr:cNvCxnSpPr/>
      </xdr:nvCxnSpPr>
      <xdr:spPr>
        <a:xfrm flipV="1">
          <a:off x="9639300" y="13497829"/>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118027</xdr:rowOff>
    </xdr:from>
    <xdr:to>
      <xdr:col>50</xdr:col>
      <xdr:colOff>114300</xdr:colOff>
      <xdr:row>78</xdr:row>
      <xdr:rowOff>126998</xdr:rowOff>
    </xdr:to>
    <xdr:cxnSp macro="">
      <xdr:nvCxnSpPr>
        <xdr:cNvPr id="403" name="直線コネクタ 402"/>
        <xdr:cNvCxnSpPr/>
      </xdr:nvCxnSpPr>
      <xdr:spPr>
        <a:xfrm>
          <a:off x="8750300" y="13491127"/>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118027</xdr:rowOff>
    </xdr:from>
    <xdr:to>
      <xdr:col>45</xdr:col>
      <xdr:colOff>177800</xdr:colOff>
      <xdr:row>78</xdr:row>
      <xdr:rowOff>131942</xdr:rowOff>
    </xdr:to>
    <xdr:cxnSp macro="">
      <xdr:nvCxnSpPr>
        <xdr:cNvPr id="406" name="直線コネクタ 405"/>
        <xdr:cNvCxnSpPr/>
      </xdr:nvCxnSpPr>
      <xdr:spPr>
        <a:xfrm flipV="1">
          <a:off x="7861300" y="13491127"/>
          <a:ext cx="8890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111810</xdr:rowOff>
    </xdr:from>
    <xdr:to>
      <xdr:col>41</xdr:col>
      <xdr:colOff>50800</xdr:colOff>
      <xdr:row>78</xdr:row>
      <xdr:rowOff>131942</xdr:rowOff>
    </xdr:to>
    <xdr:cxnSp macro="">
      <xdr:nvCxnSpPr>
        <xdr:cNvPr id="409" name="直線コネクタ 408"/>
        <xdr:cNvCxnSpPr/>
      </xdr:nvCxnSpPr>
      <xdr:spPr>
        <a:xfrm>
          <a:off x="6972300" y="13484910"/>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73929</xdr:rowOff>
    </xdr:from>
    <xdr:to>
      <xdr:col>55</xdr:col>
      <xdr:colOff>50800</xdr:colOff>
      <xdr:row>79</xdr:row>
      <xdr:rowOff>4079</xdr:rowOff>
    </xdr:to>
    <xdr:sp macro="" textlink="">
      <xdr:nvSpPr>
        <xdr:cNvPr id="419" name="楕円 418"/>
        <xdr:cNvSpPr/>
      </xdr:nvSpPr>
      <xdr:spPr>
        <a:xfrm>
          <a:off x="10426700" y="134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76198</xdr:rowOff>
    </xdr:from>
    <xdr:to>
      <xdr:col>50</xdr:col>
      <xdr:colOff>165100</xdr:colOff>
      <xdr:row>79</xdr:row>
      <xdr:rowOff>6348</xdr:rowOff>
    </xdr:to>
    <xdr:sp macro="" textlink="">
      <xdr:nvSpPr>
        <xdr:cNvPr id="421" name="楕円 420"/>
        <xdr:cNvSpPr/>
      </xdr:nvSpPr>
      <xdr:spPr>
        <a:xfrm>
          <a:off x="9588500" y="13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168925</xdr:rowOff>
    </xdr:from>
    <xdr:ext cx="534377" cy="259045"/>
    <xdr:sp macro="" textlink="">
      <xdr:nvSpPr>
        <xdr:cNvPr id="422" name="テキスト ボックス 421"/>
        <xdr:cNvSpPr txBox="1"/>
      </xdr:nvSpPr>
      <xdr:spPr>
        <a:xfrm>
          <a:off x="9372111" y="135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67227</xdr:rowOff>
    </xdr:from>
    <xdr:to>
      <xdr:col>46</xdr:col>
      <xdr:colOff>38100</xdr:colOff>
      <xdr:row>78</xdr:row>
      <xdr:rowOff>168827</xdr:rowOff>
    </xdr:to>
    <xdr:sp macro="" textlink="">
      <xdr:nvSpPr>
        <xdr:cNvPr id="423" name="楕円 422"/>
        <xdr:cNvSpPr/>
      </xdr:nvSpPr>
      <xdr:spPr>
        <a:xfrm>
          <a:off x="8699500" y="134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159954</xdr:rowOff>
    </xdr:from>
    <xdr:ext cx="534377" cy="259045"/>
    <xdr:sp macro="" textlink="">
      <xdr:nvSpPr>
        <xdr:cNvPr id="424" name="テキスト ボックス 423"/>
        <xdr:cNvSpPr txBox="1"/>
      </xdr:nvSpPr>
      <xdr:spPr>
        <a:xfrm>
          <a:off x="8483111" y="135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81142</xdr:rowOff>
    </xdr:from>
    <xdr:to>
      <xdr:col>41</xdr:col>
      <xdr:colOff>101600</xdr:colOff>
      <xdr:row>79</xdr:row>
      <xdr:rowOff>11292</xdr:rowOff>
    </xdr:to>
    <xdr:sp macro="" textlink="">
      <xdr:nvSpPr>
        <xdr:cNvPr id="425" name="楕円 424"/>
        <xdr:cNvSpPr/>
      </xdr:nvSpPr>
      <xdr:spPr>
        <a:xfrm>
          <a:off x="7810500" y="134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2419</xdr:rowOff>
    </xdr:from>
    <xdr:ext cx="534377" cy="259045"/>
    <xdr:sp macro="" textlink="">
      <xdr:nvSpPr>
        <xdr:cNvPr id="426" name="テキスト ボックス 425"/>
        <xdr:cNvSpPr txBox="1"/>
      </xdr:nvSpPr>
      <xdr:spPr>
        <a:xfrm>
          <a:off x="7594111" y="135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61010</xdr:rowOff>
    </xdr:from>
    <xdr:to>
      <xdr:col>36</xdr:col>
      <xdr:colOff>165100</xdr:colOff>
      <xdr:row>78</xdr:row>
      <xdr:rowOff>162610</xdr:rowOff>
    </xdr:to>
    <xdr:sp macro="" textlink="">
      <xdr:nvSpPr>
        <xdr:cNvPr id="427" name="楕円 426"/>
        <xdr:cNvSpPr/>
      </xdr:nvSpPr>
      <xdr:spPr>
        <a:xfrm>
          <a:off x="6921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153737</xdr:rowOff>
    </xdr:from>
    <xdr:ext cx="534377" cy="259045"/>
    <xdr:sp macro="" textlink="">
      <xdr:nvSpPr>
        <xdr:cNvPr id="428" name="テキスト ボックス 427"/>
        <xdr:cNvSpPr txBox="1"/>
      </xdr:nvSpPr>
      <xdr:spPr>
        <a:xfrm>
          <a:off x="6705111" y="135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30221</xdr:rowOff>
    </xdr:from>
    <xdr:to>
      <xdr:col>55</xdr:col>
      <xdr:colOff>0</xdr:colOff>
      <xdr:row>98</xdr:row>
      <xdr:rowOff>74904</xdr:rowOff>
    </xdr:to>
    <xdr:cxnSp macro="">
      <xdr:nvCxnSpPr>
        <xdr:cNvPr id="455" name="直線コネクタ 454"/>
        <xdr:cNvCxnSpPr/>
      </xdr:nvCxnSpPr>
      <xdr:spPr>
        <a:xfrm>
          <a:off x="9639300" y="16832321"/>
          <a:ext cx="838200" cy="4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11385</xdr:rowOff>
    </xdr:from>
    <xdr:to>
      <xdr:col>50</xdr:col>
      <xdr:colOff>114300</xdr:colOff>
      <xdr:row>98</xdr:row>
      <xdr:rowOff>30221</xdr:rowOff>
    </xdr:to>
    <xdr:cxnSp macro="">
      <xdr:nvCxnSpPr>
        <xdr:cNvPr id="458" name="直線コネクタ 457"/>
        <xdr:cNvCxnSpPr/>
      </xdr:nvCxnSpPr>
      <xdr:spPr>
        <a:xfrm>
          <a:off x="8750300" y="16813485"/>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11385</xdr:rowOff>
    </xdr:from>
    <xdr:to>
      <xdr:col>45</xdr:col>
      <xdr:colOff>177800</xdr:colOff>
      <xdr:row>98</xdr:row>
      <xdr:rowOff>25718</xdr:rowOff>
    </xdr:to>
    <xdr:cxnSp macro="">
      <xdr:nvCxnSpPr>
        <xdr:cNvPr id="461" name="直線コネクタ 460"/>
        <xdr:cNvCxnSpPr/>
      </xdr:nvCxnSpPr>
      <xdr:spPr>
        <a:xfrm flipV="1">
          <a:off x="7861300" y="1681348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25718</xdr:rowOff>
    </xdr:from>
    <xdr:to>
      <xdr:col>41</xdr:col>
      <xdr:colOff>50800</xdr:colOff>
      <xdr:row>98</xdr:row>
      <xdr:rowOff>83919</xdr:rowOff>
    </xdr:to>
    <xdr:cxnSp macro="">
      <xdr:nvCxnSpPr>
        <xdr:cNvPr id="464" name="直線コネクタ 463"/>
        <xdr:cNvCxnSpPr/>
      </xdr:nvCxnSpPr>
      <xdr:spPr>
        <a:xfrm flipV="1">
          <a:off x="6972300" y="16827818"/>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24104</xdr:rowOff>
    </xdr:from>
    <xdr:to>
      <xdr:col>55</xdr:col>
      <xdr:colOff>50800</xdr:colOff>
      <xdr:row>98</xdr:row>
      <xdr:rowOff>125704</xdr:rowOff>
    </xdr:to>
    <xdr:sp macro="" textlink="">
      <xdr:nvSpPr>
        <xdr:cNvPr id="474" name="楕円 473"/>
        <xdr:cNvSpPr/>
      </xdr:nvSpPr>
      <xdr:spPr>
        <a:xfrm>
          <a:off x="10426700" y="168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150871</xdr:rowOff>
    </xdr:from>
    <xdr:to>
      <xdr:col>50</xdr:col>
      <xdr:colOff>165100</xdr:colOff>
      <xdr:row>98</xdr:row>
      <xdr:rowOff>81021</xdr:rowOff>
    </xdr:to>
    <xdr:sp macro="" textlink="">
      <xdr:nvSpPr>
        <xdr:cNvPr id="476" name="楕円 475"/>
        <xdr:cNvSpPr/>
      </xdr:nvSpPr>
      <xdr:spPr>
        <a:xfrm>
          <a:off x="9588500" y="1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97548</xdr:rowOff>
    </xdr:from>
    <xdr:ext cx="599010" cy="259045"/>
    <xdr:sp macro="" textlink="">
      <xdr:nvSpPr>
        <xdr:cNvPr id="477" name="テキスト ボックス 476"/>
        <xdr:cNvSpPr txBox="1"/>
      </xdr:nvSpPr>
      <xdr:spPr>
        <a:xfrm>
          <a:off x="9339795" y="1655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132035</xdr:rowOff>
    </xdr:from>
    <xdr:to>
      <xdr:col>46</xdr:col>
      <xdr:colOff>38100</xdr:colOff>
      <xdr:row>98</xdr:row>
      <xdr:rowOff>62185</xdr:rowOff>
    </xdr:to>
    <xdr:sp macro="" textlink="">
      <xdr:nvSpPr>
        <xdr:cNvPr id="478" name="楕円 477"/>
        <xdr:cNvSpPr/>
      </xdr:nvSpPr>
      <xdr:spPr>
        <a:xfrm>
          <a:off x="8699500" y="167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78712</xdr:rowOff>
    </xdr:from>
    <xdr:ext cx="599010" cy="259045"/>
    <xdr:sp macro="" textlink="">
      <xdr:nvSpPr>
        <xdr:cNvPr id="479" name="テキスト ボックス 478"/>
        <xdr:cNvSpPr txBox="1"/>
      </xdr:nvSpPr>
      <xdr:spPr>
        <a:xfrm>
          <a:off x="8450795" y="165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146368</xdr:rowOff>
    </xdr:from>
    <xdr:to>
      <xdr:col>41</xdr:col>
      <xdr:colOff>101600</xdr:colOff>
      <xdr:row>98</xdr:row>
      <xdr:rowOff>76518</xdr:rowOff>
    </xdr:to>
    <xdr:sp macro="" textlink="">
      <xdr:nvSpPr>
        <xdr:cNvPr id="480" name="楕円 479"/>
        <xdr:cNvSpPr/>
      </xdr:nvSpPr>
      <xdr:spPr>
        <a:xfrm>
          <a:off x="7810500" y="167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93045</xdr:rowOff>
    </xdr:from>
    <xdr:ext cx="599010" cy="259045"/>
    <xdr:sp macro="" textlink="">
      <xdr:nvSpPr>
        <xdr:cNvPr id="481" name="テキスト ボックス 480"/>
        <xdr:cNvSpPr txBox="1"/>
      </xdr:nvSpPr>
      <xdr:spPr>
        <a:xfrm>
          <a:off x="7561795" y="165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33119</xdr:rowOff>
    </xdr:from>
    <xdr:to>
      <xdr:col>36</xdr:col>
      <xdr:colOff>165100</xdr:colOff>
      <xdr:row>98</xdr:row>
      <xdr:rowOff>134719</xdr:rowOff>
    </xdr:to>
    <xdr:sp macro="" textlink="">
      <xdr:nvSpPr>
        <xdr:cNvPr id="482" name="楕円 481"/>
        <xdr:cNvSpPr/>
      </xdr:nvSpPr>
      <xdr:spPr>
        <a:xfrm>
          <a:off x="6921500" y="168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125846</xdr:rowOff>
    </xdr:from>
    <xdr:ext cx="599010" cy="259045"/>
    <xdr:sp macro="" textlink="">
      <xdr:nvSpPr>
        <xdr:cNvPr id="483" name="テキスト ボックス 482"/>
        <xdr:cNvSpPr txBox="1"/>
      </xdr:nvSpPr>
      <xdr:spPr>
        <a:xfrm>
          <a:off x="6672795" y="169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87509</xdr:rowOff>
    </xdr:from>
    <xdr:to>
      <xdr:col>85</xdr:col>
      <xdr:colOff>127000</xdr:colOff>
      <xdr:row>77</xdr:row>
      <xdr:rowOff>90677</xdr:rowOff>
    </xdr:to>
    <xdr:cxnSp macro="">
      <xdr:nvCxnSpPr>
        <xdr:cNvPr id="616" name="直線コネクタ 615"/>
        <xdr:cNvCxnSpPr/>
      </xdr:nvCxnSpPr>
      <xdr:spPr>
        <a:xfrm flipV="1">
          <a:off x="15481300" y="13289159"/>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90677</xdr:rowOff>
    </xdr:from>
    <xdr:to>
      <xdr:col>81</xdr:col>
      <xdr:colOff>50800</xdr:colOff>
      <xdr:row>77</xdr:row>
      <xdr:rowOff>100385</xdr:rowOff>
    </xdr:to>
    <xdr:cxnSp macro="">
      <xdr:nvCxnSpPr>
        <xdr:cNvPr id="619" name="直線コネクタ 618"/>
        <xdr:cNvCxnSpPr/>
      </xdr:nvCxnSpPr>
      <xdr:spPr>
        <a:xfrm flipV="1">
          <a:off x="14592300" y="13292327"/>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99361</xdr:rowOff>
    </xdr:from>
    <xdr:to>
      <xdr:col>76</xdr:col>
      <xdr:colOff>114300</xdr:colOff>
      <xdr:row>77</xdr:row>
      <xdr:rowOff>100385</xdr:rowOff>
    </xdr:to>
    <xdr:cxnSp macro="">
      <xdr:nvCxnSpPr>
        <xdr:cNvPr id="622" name="直線コネクタ 621"/>
        <xdr:cNvCxnSpPr/>
      </xdr:nvCxnSpPr>
      <xdr:spPr>
        <a:xfrm>
          <a:off x="13703300" y="13301011"/>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99361</xdr:rowOff>
    </xdr:from>
    <xdr:to>
      <xdr:col>71</xdr:col>
      <xdr:colOff>177800</xdr:colOff>
      <xdr:row>77</xdr:row>
      <xdr:rowOff>100178</xdr:rowOff>
    </xdr:to>
    <xdr:cxnSp macro="">
      <xdr:nvCxnSpPr>
        <xdr:cNvPr id="625" name="直線コネクタ 624"/>
        <xdr:cNvCxnSpPr/>
      </xdr:nvCxnSpPr>
      <xdr:spPr>
        <a:xfrm flipV="1">
          <a:off x="12814300" y="1330101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36709</xdr:rowOff>
    </xdr:from>
    <xdr:to>
      <xdr:col>85</xdr:col>
      <xdr:colOff>177800</xdr:colOff>
      <xdr:row>77</xdr:row>
      <xdr:rowOff>138309</xdr:rowOff>
    </xdr:to>
    <xdr:sp macro="" textlink="">
      <xdr:nvSpPr>
        <xdr:cNvPr id="635" name="楕円 634"/>
        <xdr:cNvSpPr/>
      </xdr:nvSpPr>
      <xdr:spPr>
        <a:xfrm>
          <a:off x="16268700" y="132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59586</xdr:rowOff>
    </xdr:from>
    <xdr:ext cx="599010" cy="259045"/>
    <xdr:sp macro="" textlink="">
      <xdr:nvSpPr>
        <xdr:cNvPr id="636" name="公債費該当値テキスト"/>
        <xdr:cNvSpPr txBox="1"/>
      </xdr:nvSpPr>
      <xdr:spPr>
        <a:xfrm>
          <a:off x="16370300" y="13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39877</xdr:rowOff>
    </xdr:from>
    <xdr:to>
      <xdr:col>81</xdr:col>
      <xdr:colOff>101600</xdr:colOff>
      <xdr:row>77</xdr:row>
      <xdr:rowOff>141477</xdr:rowOff>
    </xdr:to>
    <xdr:sp macro="" textlink="">
      <xdr:nvSpPr>
        <xdr:cNvPr id="637" name="楕円 636"/>
        <xdr:cNvSpPr/>
      </xdr:nvSpPr>
      <xdr:spPr>
        <a:xfrm>
          <a:off x="15430500" y="132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158004</xdr:rowOff>
    </xdr:from>
    <xdr:ext cx="599010" cy="259045"/>
    <xdr:sp macro="" textlink="">
      <xdr:nvSpPr>
        <xdr:cNvPr id="638" name="テキスト ボックス 637"/>
        <xdr:cNvSpPr txBox="1"/>
      </xdr:nvSpPr>
      <xdr:spPr>
        <a:xfrm>
          <a:off x="15181795" y="130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49585</xdr:rowOff>
    </xdr:from>
    <xdr:to>
      <xdr:col>76</xdr:col>
      <xdr:colOff>165100</xdr:colOff>
      <xdr:row>77</xdr:row>
      <xdr:rowOff>151185</xdr:rowOff>
    </xdr:to>
    <xdr:sp macro="" textlink="">
      <xdr:nvSpPr>
        <xdr:cNvPr id="639" name="楕円 638"/>
        <xdr:cNvSpPr/>
      </xdr:nvSpPr>
      <xdr:spPr>
        <a:xfrm>
          <a:off x="14541500" y="132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167712</xdr:rowOff>
    </xdr:from>
    <xdr:ext cx="599010" cy="259045"/>
    <xdr:sp macro="" textlink="">
      <xdr:nvSpPr>
        <xdr:cNvPr id="640" name="テキスト ボックス 639"/>
        <xdr:cNvSpPr txBox="1"/>
      </xdr:nvSpPr>
      <xdr:spPr>
        <a:xfrm>
          <a:off x="14292795" y="130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48561</xdr:rowOff>
    </xdr:from>
    <xdr:to>
      <xdr:col>72</xdr:col>
      <xdr:colOff>38100</xdr:colOff>
      <xdr:row>77</xdr:row>
      <xdr:rowOff>150161</xdr:rowOff>
    </xdr:to>
    <xdr:sp macro="" textlink="">
      <xdr:nvSpPr>
        <xdr:cNvPr id="641" name="楕円 640"/>
        <xdr:cNvSpPr/>
      </xdr:nvSpPr>
      <xdr:spPr>
        <a:xfrm>
          <a:off x="13652500" y="132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166688</xdr:rowOff>
    </xdr:from>
    <xdr:ext cx="599010" cy="259045"/>
    <xdr:sp macro="" textlink="">
      <xdr:nvSpPr>
        <xdr:cNvPr id="642" name="テキスト ボックス 641"/>
        <xdr:cNvSpPr txBox="1"/>
      </xdr:nvSpPr>
      <xdr:spPr>
        <a:xfrm>
          <a:off x="13403795" y="1302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49378</xdr:rowOff>
    </xdr:from>
    <xdr:to>
      <xdr:col>67</xdr:col>
      <xdr:colOff>101600</xdr:colOff>
      <xdr:row>77</xdr:row>
      <xdr:rowOff>150978</xdr:rowOff>
    </xdr:to>
    <xdr:sp macro="" textlink="">
      <xdr:nvSpPr>
        <xdr:cNvPr id="643" name="楕円 642"/>
        <xdr:cNvSpPr/>
      </xdr:nvSpPr>
      <xdr:spPr>
        <a:xfrm>
          <a:off x="12763500" y="132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167505</xdr:rowOff>
    </xdr:from>
    <xdr:ext cx="599010" cy="259045"/>
    <xdr:sp macro="" textlink="">
      <xdr:nvSpPr>
        <xdr:cNvPr id="644" name="テキスト ボックス 643"/>
        <xdr:cNvSpPr txBox="1"/>
      </xdr:nvSpPr>
      <xdr:spPr>
        <a:xfrm>
          <a:off x="12514795" y="130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63517</xdr:rowOff>
    </xdr:from>
    <xdr:to>
      <xdr:col>85</xdr:col>
      <xdr:colOff>127000</xdr:colOff>
      <xdr:row>98</xdr:row>
      <xdr:rowOff>110914</xdr:rowOff>
    </xdr:to>
    <xdr:cxnSp macro="">
      <xdr:nvCxnSpPr>
        <xdr:cNvPr id="673" name="直線コネクタ 672"/>
        <xdr:cNvCxnSpPr/>
      </xdr:nvCxnSpPr>
      <xdr:spPr>
        <a:xfrm flipV="1">
          <a:off x="15481300" y="16865617"/>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110914</xdr:rowOff>
    </xdr:from>
    <xdr:to>
      <xdr:col>81</xdr:col>
      <xdr:colOff>50800</xdr:colOff>
      <xdr:row>98</xdr:row>
      <xdr:rowOff>136685</xdr:rowOff>
    </xdr:to>
    <xdr:cxnSp macro="">
      <xdr:nvCxnSpPr>
        <xdr:cNvPr id="676" name="直線コネクタ 675"/>
        <xdr:cNvCxnSpPr/>
      </xdr:nvCxnSpPr>
      <xdr:spPr>
        <a:xfrm flipV="1">
          <a:off x="14592300" y="16913014"/>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130572</xdr:rowOff>
    </xdr:from>
    <xdr:to>
      <xdr:col>76</xdr:col>
      <xdr:colOff>114300</xdr:colOff>
      <xdr:row>98</xdr:row>
      <xdr:rowOff>136685</xdr:rowOff>
    </xdr:to>
    <xdr:cxnSp macro="">
      <xdr:nvCxnSpPr>
        <xdr:cNvPr id="679" name="直線コネクタ 678"/>
        <xdr:cNvCxnSpPr/>
      </xdr:nvCxnSpPr>
      <xdr:spPr>
        <a:xfrm>
          <a:off x="13703300" y="16932672"/>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128333</xdr:rowOff>
    </xdr:from>
    <xdr:to>
      <xdr:col>71</xdr:col>
      <xdr:colOff>177800</xdr:colOff>
      <xdr:row>98</xdr:row>
      <xdr:rowOff>130572</xdr:rowOff>
    </xdr:to>
    <xdr:cxnSp macro="">
      <xdr:nvCxnSpPr>
        <xdr:cNvPr id="682" name="直線コネクタ 681"/>
        <xdr:cNvCxnSpPr/>
      </xdr:nvCxnSpPr>
      <xdr:spPr>
        <a:xfrm>
          <a:off x="12814300" y="16930433"/>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12717</xdr:rowOff>
    </xdr:from>
    <xdr:to>
      <xdr:col>85</xdr:col>
      <xdr:colOff>177800</xdr:colOff>
      <xdr:row>98</xdr:row>
      <xdr:rowOff>114317</xdr:rowOff>
    </xdr:to>
    <xdr:sp macro="" textlink="">
      <xdr:nvSpPr>
        <xdr:cNvPr id="692" name="楕円 691"/>
        <xdr:cNvSpPr/>
      </xdr:nvSpPr>
      <xdr:spPr>
        <a:xfrm>
          <a:off x="16268700" y="168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162594</xdr:rowOff>
    </xdr:from>
    <xdr:ext cx="599010" cy="259045"/>
    <xdr:sp macro="" textlink="">
      <xdr:nvSpPr>
        <xdr:cNvPr id="693" name="積立金該当値テキスト"/>
        <xdr:cNvSpPr txBox="1"/>
      </xdr:nvSpPr>
      <xdr:spPr>
        <a:xfrm>
          <a:off x="16370300" y="1679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60114</xdr:rowOff>
    </xdr:from>
    <xdr:to>
      <xdr:col>81</xdr:col>
      <xdr:colOff>101600</xdr:colOff>
      <xdr:row>98</xdr:row>
      <xdr:rowOff>161714</xdr:rowOff>
    </xdr:to>
    <xdr:sp macro="" textlink="">
      <xdr:nvSpPr>
        <xdr:cNvPr id="694" name="楕円 693"/>
        <xdr:cNvSpPr/>
      </xdr:nvSpPr>
      <xdr:spPr>
        <a:xfrm>
          <a:off x="15430500" y="168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6791</xdr:rowOff>
    </xdr:from>
    <xdr:ext cx="599010" cy="259045"/>
    <xdr:sp macro="" textlink="">
      <xdr:nvSpPr>
        <xdr:cNvPr id="695" name="テキスト ボックス 694"/>
        <xdr:cNvSpPr txBox="1"/>
      </xdr:nvSpPr>
      <xdr:spPr>
        <a:xfrm>
          <a:off x="15181795" y="166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85885</xdr:rowOff>
    </xdr:from>
    <xdr:to>
      <xdr:col>76</xdr:col>
      <xdr:colOff>165100</xdr:colOff>
      <xdr:row>99</xdr:row>
      <xdr:rowOff>16035</xdr:rowOff>
    </xdr:to>
    <xdr:sp macro="" textlink="">
      <xdr:nvSpPr>
        <xdr:cNvPr id="696" name="楕円 695"/>
        <xdr:cNvSpPr/>
      </xdr:nvSpPr>
      <xdr:spPr>
        <a:xfrm>
          <a:off x="14541500" y="16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32562</xdr:rowOff>
    </xdr:from>
    <xdr:ext cx="599010" cy="259045"/>
    <xdr:sp macro="" textlink="">
      <xdr:nvSpPr>
        <xdr:cNvPr id="697" name="テキスト ボックス 696"/>
        <xdr:cNvSpPr txBox="1"/>
      </xdr:nvSpPr>
      <xdr:spPr>
        <a:xfrm>
          <a:off x="14292795" y="1666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79772</xdr:rowOff>
    </xdr:from>
    <xdr:to>
      <xdr:col>72</xdr:col>
      <xdr:colOff>38100</xdr:colOff>
      <xdr:row>99</xdr:row>
      <xdr:rowOff>9922</xdr:rowOff>
    </xdr:to>
    <xdr:sp macro="" textlink="">
      <xdr:nvSpPr>
        <xdr:cNvPr id="698" name="楕円 697"/>
        <xdr:cNvSpPr/>
      </xdr:nvSpPr>
      <xdr:spPr>
        <a:xfrm>
          <a:off x="13652500" y="168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26449</xdr:rowOff>
    </xdr:from>
    <xdr:ext cx="599010" cy="259045"/>
    <xdr:sp macro="" textlink="">
      <xdr:nvSpPr>
        <xdr:cNvPr id="699" name="テキスト ボックス 698"/>
        <xdr:cNvSpPr txBox="1"/>
      </xdr:nvSpPr>
      <xdr:spPr>
        <a:xfrm>
          <a:off x="13403795" y="166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77533</xdr:rowOff>
    </xdr:from>
    <xdr:to>
      <xdr:col>67</xdr:col>
      <xdr:colOff>101600</xdr:colOff>
      <xdr:row>99</xdr:row>
      <xdr:rowOff>7683</xdr:rowOff>
    </xdr:to>
    <xdr:sp macro="" textlink="">
      <xdr:nvSpPr>
        <xdr:cNvPr id="700" name="楕円 699"/>
        <xdr:cNvSpPr/>
      </xdr:nvSpPr>
      <xdr:spPr>
        <a:xfrm>
          <a:off x="12763500" y="16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170260</xdr:rowOff>
    </xdr:from>
    <xdr:ext cx="599010" cy="259045"/>
    <xdr:sp macro="" textlink="">
      <xdr:nvSpPr>
        <xdr:cNvPr id="701" name="テキスト ボックス 700"/>
        <xdr:cNvSpPr txBox="1"/>
      </xdr:nvSpPr>
      <xdr:spPr>
        <a:xfrm>
          <a:off x="12514795" y="169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131242</xdr:rowOff>
    </xdr:from>
    <xdr:to>
      <xdr:col>116</xdr:col>
      <xdr:colOff>63500</xdr:colOff>
      <xdr:row>38</xdr:row>
      <xdr:rowOff>157569</xdr:rowOff>
    </xdr:to>
    <xdr:cxnSp macro="">
      <xdr:nvCxnSpPr>
        <xdr:cNvPr id="730" name="直線コネクタ 729"/>
        <xdr:cNvCxnSpPr/>
      </xdr:nvCxnSpPr>
      <xdr:spPr>
        <a:xfrm>
          <a:off x="21323300" y="6646342"/>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104039</xdr:rowOff>
    </xdr:from>
    <xdr:to>
      <xdr:col>111</xdr:col>
      <xdr:colOff>177800</xdr:colOff>
      <xdr:row>38</xdr:row>
      <xdr:rowOff>131242</xdr:rowOff>
    </xdr:to>
    <xdr:cxnSp macro="">
      <xdr:nvCxnSpPr>
        <xdr:cNvPr id="733" name="直線コネクタ 732"/>
        <xdr:cNvCxnSpPr/>
      </xdr:nvCxnSpPr>
      <xdr:spPr>
        <a:xfrm>
          <a:off x="20434300" y="661913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50944</xdr:rowOff>
    </xdr:from>
    <xdr:ext cx="378565" cy="259045"/>
    <xdr:sp macro="" textlink="">
      <xdr:nvSpPr>
        <xdr:cNvPr id="735" name="テキスト ボックス 734"/>
        <xdr:cNvSpPr txBox="1"/>
      </xdr:nvSpPr>
      <xdr:spPr>
        <a:xfrm>
          <a:off x="21134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81674</xdr:rowOff>
    </xdr:from>
    <xdr:to>
      <xdr:col>107</xdr:col>
      <xdr:colOff>50800</xdr:colOff>
      <xdr:row>38</xdr:row>
      <xdr:rowOff>104039</xdr:rowOff>
    </xdr:to>
    <xdr:cxnSp macro="">
      <xdr:nvCxnSpPr>
        <xdr:cNvPr id="736" name="直線コネクタ 735"/>
        <xdr:cNvCxnSpPr/>
      </xdr:nvCxnSpPr>
      <xdr:spPr>
        <a:xfrm>
          <a:off x="19545300" y="6596774"/>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77843</xdr:rowOff>
    </xdr:from>
    <xdr:ext cx="378565" cy="259045"/>
    <xdr:sp macro="" textlink="">
      <xdr:nvSpPr>
        <xdr:cNvPr id="738" name="テキスト ボックス 737"/>
        <xdr:cNvSpPr txBox="1"/>
      </xdr:nvSpPr>
      <xdr:spPr>
        <a:xfrm>
          <a:off x="20245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81674</xdr:rowOff>
    </xdr:from>
    <xdr:to>
      <xdr:col>102</xdr:col>
      <xdr:colOff>114300</xdr:colOff>
      <xdr:row>38</xdr:row>
      <xdr:rowOff>105334</xdr:rowOff>
    </xdr:to>
    <xdr:cxnSp macro="">
      <xdr:nvCxnSpPr>
        <xdr:cNvPr id="739" name="直線コネクタ 738"/>
        <xdr:cNvCxnSpPr/>
      </xdr:nvCxnSpPr>
      <xdr:spPr>
        <a:xfrm flipV="1">
          <a:off x="18656300" y="6596774"/>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80586</xdr:rowOff>
    </xdr:from>
    <xdr:ext cx="378565" cy="259045"/>
    <xdr:sp macro="" textlink="">
      <xdr:nvSpPr>
        <xdr:cNvPr id="741" name="テキスト ボックス 740"/>
        <xdr:cNvSpPr txBox="1"/>
      </xdr:nvSpPr>
      <xdr:spPr>
        <a:xfrm>
          <a:off x="19356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80091</xdr:rowOff>
    </xdr:from>
    <xdr:ext cx="378565" cy="259045"/>
    <xdr:sp macro="" textlink="">
      <xdr:nvSpPr>
        <xdr:cNvPr id="743" name="テキスト ボックス 742"/>
        <xdr:cNvSpPr txBox="1"/>
      </xdr:nvSpPr>
      <xdr:spPr>
        <a:xfrm>
          <a:off x="18467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106769</xdr:rowOff>
    </xdr:from>
    <xdr:to>
      <xdr:col>116</xdr:col>
      <xdr:colOff>114300</xdr:colOff>
      <xdr:row>39</xdr:row>
      <xdr:rowOff>36919</xdr:rowOff>
    </xdr:to>
    <xdr:sp macro="" textlink="">
      <xdr:nvSpPr>
        <xdr:cNvPr id="749" name="楕円 748"/>
        <xdr:cNvSpPr/>
      </xdr:nvSpPr>
      <xdr:spPr>
        <a:xfrm>
          <a:off x="22110700" y="66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66146</xdr:rowOff>
    </xdr:from>
    <xdr:ext cx="469744" cy="259045"/>
    <xdr:sp macro="" textlink="">
      <xdr:nvSpPr>
        <xdr:cNvPr id="750" name="投資及び出資金該当値テキスト"/>
        <xdr:cNvSpPr txBox="1"/>
      </xdr:nvSpPr>
      <xdr:spPr>
        <a:xfrm>
          <a:off x="22212300" y="640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80442</xdr:rowOff>
    </xdr:from>
    <xdr:to>
      <xdr:col>112</xdr:col>
      <xdr:colOff>38100</xdr:colOff>
      <xdr:row>39</xdr:row>
      <xdr:rowOff>10592</xdr:rowOff>
    </xdr:to>
    <xdr:sp macro="" textlink="">
      <xdr:nvSpPr>
        <xdr:cNvPr id="751" name="楕円 750"/>
        <xdr:cNvSpPr/>
      </xdr:nvSpPr>
      <xdr:spPr>
        <a:xfrm>
          <a:off x="2127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27119</xdr:rowOff>
    </xdr:from>
    <xdr:ext cx="469744" cy="259045"/>
    <xdr:sp macro="" textlink="">
      <xdr:nvSpPr>
        <xdr:cNvPr id="752" name="テキスト ボックス 751"/>
        <xdr:cNvSpPr txBox="1"/>
      </xdr:nvSpPr>
      <xdr:spPr>
        <a:xfrm>
          <a:off x="21088428" y="63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53239</xdr:rowOff>
    </xdr:from>
    <xdr:to>
      <xdr:col>107</xdr:col>
      <xdr:colOff>101600</xdr:colOff>
      <xdr:row>38</xdr:row>
      <xdr:rowOff>154839</xdr:rowOff>
    </xdr:to>
    <xdr:sp macro="" textlink="">
      <xdr:nvSpPr>
        <xdr:cNvPr id="753" name="楕円 752"/>
        <xdr:cNvSpPr/>
      </xdr:nvSpPr>
      <xdr:spPr>
        <a:xfrm>
          <a:off x="20383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171365</xdr:rowOff>
    </xdr:from>
    <xdr:ext cx="469744" cy="259045"/>
    <xdr:sp macro="" textlink="">
      <xdr:nvSpPr>
        <xdr:cNvPr id="754" name="テキスト ボックス 753"/>
        <xdr:cNvSpPr txBox="1"/>
      </xdr:nvSpPr>
      <xdr:spPr>
        <a:xfrm>
          <a:off x="20199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30874</xdr:rowOff>
    </xdr:from>
    <xdr:to>
      <xdr:col>102</xdr:col>
      <xdr:colOff>165100</xdr:colOff>
      <xdr:row>38</xdr:row>
      <xdr:rowOff>132474</xdr:rowOff>
    </xdr:to>
    <xdr:sp macro="" textlink="">
      <xdr:nvSpPr>
        <xdr:cNvPr id="755" name="楕円 754"/>
        <xdr:cNvSpPr/>
      </xdr:nvSpPr>
      <xdr:spPr>
        <a:xfrm>
          <a:off x="19494500" y="65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149001</xdr:rowOff>
    </xdr:from>
    <xdr:ext cx="469744" cy="259045"/>
    <xdr:sp macro="" textlink="">
      <xdr:nvSpPr>
        <xdr:cNvPr id="756" name="テキスト ボックス 755"/>
        <xdr:cNvSpPr txBox="1"/>
      </xdr:nvSpPr>
      <xdr:spPr>
        <a:xfrm>
          <a:off x="19310428" y="632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54534</xdr:rowOff>
    </xdr:from>
    <xdr:to>
      <xdr:col>98</xdr:col>
      <xdr:colOff>38100</xdr:colOff>
      <xdr:row>38</xdr:row>
      <xdr:rowOff>156134</xdr:rowOff>
    </xdr:to>
    <xdr:sp macro="" textlink="">
      <xdr:nvSpPr>
        <xdr:cNvPr id="757" name="楕円 756"/>
        <xdr:cNvSpPr/>
      </xdr:nvSpPr>
      <xdr:spPr>
        <a:xfrm>
          <a:off x="18605500" y="65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xdr:rowOff>
    </xdr:from>
    <xdr:ext cx="469744" cy="259045"/>
    <xdr:sp macro="" textlink="">
      <xdr:nvSpPr>
        <xdr:cNvPr id="758" name="テキスト ボックス 757"/>
        <xdr:cNvSpPr txBox="1"/>
      </xdr:nvSpPr>
      <xdr:spPr>
        <a:xfrm>
          <a:off x="18421428" y="63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127432</xdr:rowOff>
    </xdr:from>
    <xdr:to>
      <xdr:col>116</xdr:col>
      <xdr:colOff>63500</xdr:colOff>
      <xdr:row>58</xdr:row>
      <xdr:rowOff>146624</xdr:rowOff>
    </xdr:to>
    <xdr:cxnSp macro="">
      <xdr:nvCxnSpPr>
        <xdr:cNvPr id="789" name="直線コネクタ 788"/>
        <xdr:cNvCxnSpPr/>
      </xdr:nvCxnSpPr>
      <xdr:spPr>
        <a:xfrm flipV="1">
          <a:off x="21323300" y="10071532"/>
          <a:ext cx="8382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146624</xdr:rowOff>
    </xdr:from>
    <xdr:to>
      <xdr:col>111</xdr:col>
      <xdr:colOff>177800</xdr:colOff>
      <xdr:row>59</xdr:row>
      <xdr:rowOff>8789</xdr:rowOff>
    </xdr:to>
    <xdr:cxnSp macro="">
      <xdr:nvCxnSpPr>
        <xdr:cNvPr id="792" name="直線コネクタ 791"/>
        <xdr:cNvCxnSpPr/>
      </xdr:nvCxnSpPr>
      <xdr:spPr>
        <a:xfrm flipV="1">
          <a:off x="20434300" y="10090724"/>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47254</xdr:rowOff>
    </xdr:from>
    <xdr:ext cx="469744" cy="259045"/>
    <xdr:sp macro="" textlink="">
      <xdr:nvSpPr>
        <xdr:cNvPr id="794" name="テキスト ボックス 793"/>
        <xdr:cNvSpPr txBox="1"/>
      </xdr:nvSpPr>
      <xdr:spPr>
        <a:xfrm>
          <a:off x="21088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8789</xdr:rowOff>
    </xdr:from>
    <xdr:to>
      <xdr:col>107</xdr:col>
      <xdr:colOff>50800</xdr:colOff>
      <xdr:row>59</xdr:row>
      <xdr:rowOff>11161</xdr:rowOff>
    </xdr:to>
    <xdr:cxnSp macro="">
      <xdr:nvCxnSpPr>
        <xdr:cNvPr id="795" name="直線コネクタ 794"/>
        <xdr:cNvCxnSpPr/>
      </xdr:nvCxnSpPr>
      <xdr:spPr>
        <a:xfrm flipV="1">
          <a:off x="19545300" y="1012433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11161</xdr:rowOff>
    </xdr:from>
    <xdr:to>
      <xdr:col>102</xdr:col>
      <xdr:colOff>114300</xdr:colOff>
      <xdr:row>59</xdr:row>
      <xdr:rowOff>13676</xdr:rowOff>
    </xdr:to>
    <xdr:cxnSp macro="">
      <xdr:nvCxnSpPr>
        <xdr:cNvPr id="798" name="直線コネクタ 797"/>
        <xdr:cNvCxnSpPr/>
      </xdr:nvCxnSpPr>
      <xdr:spPr>
        <a:xfrm flipV="1">
          <a:off x="18656300" y="1012671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76632</xdr:rowOff>
    </xdr:from>
    <xdr:to>
      <xdr:col>116</xdr:col>
      <xdr:colOff>114300</xdr:colOff>
      <xdr:row>59</xdr:row>
      <xdr:rowOff>6782</xdr:rowOff>
    </xdr:to>
    <xdr:sp macro="" textlink="">
      <xdr:nvSpPr>
        <xdr:cNvPr id="808" name="楕円 807"/>
        <xdr:cNvSpPr/>
      </xdr:nvSpPr>
      <xdr:spPr>
        <a:xfrm>
          <a:off x="221107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99509</xdr:rowOff>
    </xdr:from>
    <xdr:ext cx="534377" cy="259045"/>
    <xdr:sp macro="" textlink="">
      <xdr:nvSpPr>
        <xdr:cNvPr id="809" name="貸付金該当値テキスト"/>
        <xdr:cNvSpPr txBox="1"/>
      </xdr:nvSpPr>
      <xdr:spPr>
        <a:xfrm>
          <a:off x="22212300" y="98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95824</xdr:rowOff>
    </xdr:from>
    <xdr:to>
      <xdr:col>112</xdr:col>
      <xdr:colOff>38100</xdr:colOff>
      <xdr:row>59</xdr:row>
      <xdr:rowOff>25974</xdr:rowOff>
    </xdr:to>
    <xdr:sp macro="" textlink="">
      <xdr:nvSpPr>
        <xdr:cNvPr id="810" name="楕円 809"/>
        <xdr:cNvSpPr/>
      </xdr:nvSpPr>
      <xdr:spPr>
        <a:xfrm>
          <a:off x="21272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42501</xdr:rowOff>
    </xdr:from>
    <xdr:ext cx="534377" cy="259045"/>
    <xdr:sp macro="" textlink="">
      <xdr:nvSpPr>
        <xdr:cNvPr id="811" name="テキスト ボックス 810"/>
        <xdr:cNvSpPr txBox="1"/>
      </xdr:nvSpPr>
      <xdr:spPr>
        <a:xfrm>
          <a:off x="21056111" y="98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129439</xdr:rowOff>
    </xdr:from>
    <xdr:to>
      <xdr:col>107</xdr:col>
      <xdr:colOff>101600</xdr:colOff>
      <xdr:row>59</xdr:row>
      <xdr:rowOff>59589</xdr:rowOff>
    </xdr:to>
    <xdr:sp macro="" textlink="">
      <xdr:nvSpPr>
        <xdr:cNvPr id="812" name="楕円 811"/>
        <xdr:cNvSpPr/>
      </xdr:nvSpPr>
      <xdr:spPr>
        <a:xfrm>
          <a:off x="20383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50716</xdr:rowOff>
    </xdr:from>
    <xdr:ext cx="469744" cy="259045"/>
    <xdr:sp macro="" textlink="">
      <xdr:nvSpPr>
        <xdr:cNvPr id="813" name="テキスト ボックス 812"/>
        <xdr:cNvSpPr txBox="1"/>
      </xdr:nvSpPr>
      <xdr:spPr>
        <a:xfrm>
          <a:off x="20199428" y="101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131811</xdr:rowOff>
    </xdr:from>
    <xdr:to>
      <xdr:col>102</xdr:col>
      <xdr:colOff>165100</xdr:colOff>
      <xdr:row>59</xdr:row>
      <xdr:rowOff>61961</xdr:rowOff>
    </xdr:to>
    <xdr:sp macro="" textlink="">
      <xdr:nvSpPr>
        <xdr:cNvPr id="814" name="楕円 813"/>
        <xdr:cNvSpPr/>
      </xdr:nvSpPr>
      <xdr:spPr>
        <a:xfrm>
          <a:off x="19494500" y="10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53088</xdr:rowOff>
    </xdr:from>
    <xdr:ext cx="469744" cy="259045"/>
    <xdr:sp macro="" textlink="">
      <xdr:nvSpPr>
        <xdr:cNvPr id="815" name="テキスト ボックス 814"/>
        <xdr:cNvSpPr txBox="1"/>
      </xdr:nvSpPr>
      <xdr:spPr>
        <a:xfrm>
          <a:off x="19310428" y="10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134326</xdr:rowOff>
    </xdr:from>
    <xdr:to>
      <xdr:col>98</xdr:col>
      <xdr:colOff>38100</xdr:colOff>
      <xdr:row>59</xdr:row>
      <xdr:rowOff>64476</xdr:rowOff>
    </xdr:to>
    <xdr:sp macro="" textlink="">
      <xdr:nvSpPr>
        <xdr:cNvPr id="816" name="楕円 815"/>
        <xdr:cNvSpPr/>
      </xdr:nvSpPr>
      <xdr:spPr>
        <a:xfrm>
          <a:off x="18605500" y="100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55603</xdr:rowOff>
    </xdr:from>
    <xdr:ext cx="469744" cy="259045"/>
    <xdr:sp macro="" textlink="">
      <xdr:nvSpPr>
        <xdr:cNvPr id="817" name="テキスト ボックス 816"/>
        <xdr:cNvSpPr txBox="1"/>
      </xdr:nvSpPr>
      <xdr:spPr>
        <a:xfrm>
          <a:off x="18421428" y="1017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26380</xdr:rowOff>
    </xdr:from>
    <xdr:to>
      <xdr:col>116</xdr:col>
      <xdr:colOff>63500</xdr:colOff>
      <xdr:row>78</xdr:row>
      <xdr:rowOff>29316</xdr:rowOff>
    </xdr:to>
    <xdr:cxnSp macro="">
      <xdr:nvCxnSpPr>
        <xdr:cNvPr id="846" name="直線コネクタ 845"/>
        <xdr:cNvCxnSpPr/>
      </xdr:nvCxnSpPr>
      <xdr:spPr>
        <a:xfrm flipV="1">
          <a:off x="21323300" y="13399480"/>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29316</xdr:rowOff>
    </xdr:from>
    <xdr:to>
      <xdr:col>111</xdr:col>
      <xdr:colOff>177800</xdr:colOff>
      <xdr:row>78</xdr:row>
      <xdr:rowOff>29353</xdr:rowOff>
    </xdr:to>
    <xdr:cxnSp macro="">
      <xdr:nvCxnSpPr>
        <xdr:cNvPr id="849" name="直線コネクタ 848"/>
        <xdr:cNvCxnSpPr/>
      </xdr:nvCxnSpPr>
      <xdr:spPr>
        <a:xfrm flipV="1">
          <a:off x="20434300" y="1340241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21896</xdr:rowOff>
    </xdr:from>
    <xdr:to>
      <xdr:col>107</xdr:col>
      <xdr:colOff>50800</xdr:colOff>
      <xdr:row>78</xdr:row>
      <xdr:rowOff>29353</xdr:rowOff>
    </xdr:to>
    <xdr:cxnSp macro="">
      <xdr:nvCxnSpPr>
        <xdr:cNvPr id="852" name="直線コネクタ 851"/>
        <xdr:cNvCxnSpPr/>
      </xdr:nvCxnSpPr>
      <xdr:spPr>
        <a:xfrm>
          <a:off x="19545300" y="13394996"/>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21896</xdr:rowOff>
    </xdr:from>
    <xdr:to>
      <xdr:col>102</xdr:col>
      <xdr:colOff>114300</xdr:colOff>
      <xdr:row>78</xdr:row>
      <xdr:rowOff>41622</xdr:rowOff>
    </xdr:to>
    <xdr:cxnSp macro="">
      <xdr:nvCxnSpPr>
        <xdr:cNvPr id="855" name="直線コネクタ 854"/>
        <xdr:cNvCxnSpPr/>
      </xdr:nvCxnSpPr>
      <xdr:spPr>
        <a:xfrm flipV="1">
          <a:off x="18656300" y="13394996"/>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147030</xdr:rowOff>
    </xdr:from>
    <xdr:to>
      <xdr:col>116</xdr:col>
      <xdr:colOff>114300</xdr:colOff>
      <xdr:row>78</xdr:row>
      <xdr:rowOff>77180</xdr:rowOff>
    </xdr:to>
    <xdr:sp macro="" textlink="">
      <xdr:nvSpPr>
        <xdr:cNvPr id="865" name="楕円 864"/>
        <xdr:cNvSpPr/>
      </xdr:nvSpPr>
      <xdr:spPr>
        <a:xfrm>
          <a:off x="221107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64169</xdr:rowOff>
    </xdr:from>
    <xdr:ext cx="534377" cy="259045"/>
    <xdr:sp macro="" textlink="">
      <xdr:nvSpPr>
        <xdr:cNvPr id="866" name="繰出金該当値テキスト"/>
        <xdr:cNvSpPr txBox="1"/>
      </xdr:nvSpPr>
      <xdr:spPr>
        <a:xfrm>
          <a:off x="22212300" y="132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149966</xdr:rowOff>
    </xdr:from>
    <xdr:to>
      <xdr:col>112</xdr:col>
      <xdr:colOff>38100</xdr:colOff>
      <xdr:row>78</xdr:row>
      <xdr:rowOff>80116</xdr:rowOff>
    </xdr:to>
    <xdr:sp macro="" textlink="">
      <xdr:nvSpPr>
        <xdr:cNvPr id="867" name="楕円 866"/>
        <xdr:cNvSpPr/>
      </xdr:nvSpPr>
      <xdr:spPr>
        <a:xfrm>
          <a:off x="21272500" y="133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71243</xdr:rowOff>
    </xdr:from>
    <xdr:ext cx="534377" cy="259045"/>
    <xdr:sp macro="" textlink="">
      <xdr:nvSpPr>
        <xdr:cNvPr id="868" name="テキスト ボックス 867"/>
        <xdr:cNvSpPr txBox="1"/>
      </xdr:nvSpPr>
      <xdr:spPr>
        <a:xfrm>
          <a:off x="21056111" y="134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150003</xdr:rowOff>
    </xdr:from>
    <xdr:to>
      <xdr:col>107</xdr:col>
      <xdr:colOff>101600</xdr:colOff>
      <xdr:row>78</xdr:row>
      <xdr:rowOff>80153</xdr:rowOff>
    </xdr:to>
    <xdr:sp macro="" textlink="">
      <xdr:nvSpPr>
        <xdr:cNvPr id="869" name="楕円 868"/>
        <xdr:cNvSpPr/>
      </xdr:nvSpPr>
      <xdr:spPr>
        <a:xfrm>
          <a:off x="20383500" y="13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71280</xdr:rowOff>
    </xdr:from>
    <xdr:ext cx="534377" cy="259045"/>
    <xdr:sp macro="" textlink="">
      <xdr:nvSpPr>
        <xdr:cNvPr id="870" name="テキスト ボックス 869"/>
        <xdr:cNvSpPr txBox="1"/>
      </xdr:nvSpPr>
      <xdr:spPr>
        <a:xfrm>
          <a:off x="20167111" y="134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142546</xdr:rowOff>
    </xdr:from>
    <xdr:to>
      <xdr:col>102</xdr:col>
      <xdr:colOff>165100</xdr:colOff>
      <xdr:row>78</xdr:row>
      <xdr:rowOff>72696</xdr:rowOff>
    </xdr:to>
    <xdr:sp macro="" textlink="">
      <xdr:nvSpPr>
        <xdr:cNvPr id="871" name="楕円 870"/>
        <xdr:cNvSpPr/>
      </xdr:nvSpPr>
      <xdr:spPr>
        <a:xfrm>
          <a:off x="19494500" y="13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63823</xdr:rowOff>
    </xdr:from>
    <xdr:ext cx="599010" cy="259045"/>
    <xdr:sp macro="" textlink="">
      <xdr:nvSpPr>
        <xdr:cNvPr id="872" name="テキスト ボックス 871"/>
        <xdr:cNvSpPr txBox="1"/>
      </xdr:nvSpPr>
      <xdr:spPr>
        <a:xfrm>
          <a:off x="19245795" y="134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162272</xdr:rowOff>
    </xdr:from>
    <xdr:to>
      <xdr:col>98</xdr:col>
      <xdr:colOff>38100</xdr:colOff>
      <xdr:row>78</xdr:row>
      <xdr:rowOff>92422</xdr:rowOff>
    </xdr:to>
    <xdr:sp macro="" textlink="">
      <xdr:nvSpPr>
        <xdr:cNvPr id="873" name="楕円 872"/>
        <xdr:cNvSpPr/>
      </xdr:nvSpPr>
      <xdr:spPr>
        <a:xfrm>
          <a:off x="18605500" y="133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83549</xdr:rowOff>
    </xdr:from>
    <xdr:ext cx="534377" cy="259045"/>
    <xdr:sp macro="" textlink="">
      <xdr:nvSpPr>
        <xdr:cNvPr id="874" name="テキスト ボックス 873"/>
        <xdr:cNvSpPr txBox="1"/>
      </xdr:nvSpPr>
      <xdr:spPr>
        <a:xfrm>
          <a:off x="18389111" y="1345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住民一人当たりコストの性質別比較においては、大半が類似団体平均と同水準又は、それ以下となっているが、大きく上回っている公債費は、後年度の負担軽減を図るため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減債基金を取崩しし、継続的に繰上償還を実施しているためである。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維持補修費は、除雪経費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の大幅な増加や各公共施設等の維持修繕の増加により、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度及び類似団体平均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が終了したため、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今後は、大規模な公共施設等やインフラの整備事業により普通建設事業費が増加していく状況にある。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財政調整基金の積戻しや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事業に備えた公共施設等整備基金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将来の元利償還金に備えた減債基金の積立て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により、前年度より増加しているが、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回った。その他の積立金としては、ふるさと寄附金等による積立てが主なもの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貸付金は、林業振興基金の貸付金や中小企業振興資金の貸付金で、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年度は、新型コロナウイルス感染症対策の中小企業融資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特別融資分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）に加え、国道通行止め対策の中小企業融資（特別融資分）を増額した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ため、前年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及び類似団体平均を上回っ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２年度は特別定額給付金等により大幅に増加したが、３年度は新型コロナウイルス感染症対策や国道通行止め対策による事業者支援等を行ったが、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た。ただし、施設や設備更新等に伴い、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消防、衛生処理組合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や国保病院への負担金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
3,400
162.59
4,624,885
4,476,391
103,670
2,595,284
3,902,374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36406</xdr:rowOff>
    </xdr:from>
    <xdr:to>
      <xdr:col>24</xdr:col>
      <xdr:colOff>63500</xdr:colOff>
      <xdr:row>38</xdr:row>
      <xdr:rowOff>68850</xdr:rowOff>
    </xdr:to>
    <xdr:cxnSp macro="">
      <xdr:nvCxnSpPr>
        <xdr:cNvPr id="62" name="直線コネクタ 61"/>
        <xdr:cNvCxnSpPr/>
      </xdr:nvCxnSpPr>
      <xdr:spPr>
        <a:xfrm>
          <a:off x="3797300" y="6551506"/>
          <a:ext cx="8382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36406</xdr:rowOff>
    </xdr:from>
    <xdr:to>
      <xdr:col>19</xdr:col>
      <xdr:colOff>177800</xdr:colOff>
      <xdr:row>38</xdr:row>
      <xdr:rowOff>42512</xdr:rowOff>
    </xdr:to>
    <xdr:cxnSp macro="">
      <xdr:nvCxnSpPr>
        <xdr:cNvPr id="65" name="直線コネクタ 64"/>
        <xdr:cNvCxnSpPr/>
      </xdr:nvCxnSpPr>
      <xdr:spPr>
        <a:xfrm flipV="1">
          <a:off x="2908300" y="6551506"/>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42512</xdr:rowOff>
    </xdr:from>
    <xdr:to>
      <xdr:col>15</xdr:col>
      <xdr:colOff>50800</xdr:colOff>
      <xdr:row>38</xdr:row>
      <xdr:rowOff>61568</xdr:rowOff>
    </xdr:to>
    <xdr:cxnSp macro="">
      <xdr:nvCxnSpPr>
        <xdr:cNvPr id="68" name="直線コネクタ 67"/>
        <xdr:cNvCxnSpPr/>
      </xdr:nvCxnSpPr>
      <xdr:spPr>
        <a:xfrm flipV="1">
          <a:off x="2019300" y="6557612"/>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61568</xdr:rowOff>
    </xdr:from>
    <xdr:to>
      <xdr:col>10</xdr:col>
      <xdr:colOff>114300</xdr:colOff>
      <xdr:row>38</xdr:row>
      <xdr:rowOff>66744</xdr:rowOff>
    </xdr:to>
    <xdr:cxnSp macro="">
      <xdr:nvCxnSpPr>
        <xdr:cNvPr id="71" name="直線コネクタ 70"/>
        <xdr:cNvCxnSpPr/>
      </xdr:nvCxnSpPr>
      <xdr:spPr>
        <a:xfrm flipV="1">
          <a:off x="1130300" y="657666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18050</xdr:rowOff>
    </xdr:from>
    <xdr:to>
      <xdr:col>24</xdr:col>
      <xdr:colOff>114300</xdr:colOff>
      <xdr:row>38</xdr:row>
      <xdr:rowOff>119650</xdr:rowOff>
    </xdr:to>
    <xdr:sp macro="" textlink="">
      <xdr:nvSpPr>
        <xdr:cNvPr id="81" name="楕円 80"/>
        <xdr:cNvSpPr/>
      </xdr:nvSpPr>
      <xdr:spPr>
        <a:xfrm>
          <a:off x="4584700" y="65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104427</xdr:rowOff>
    </xdr:from>
    <xdr:ext cx="534377" cy="259045"/>
    <xdr:sp macro="" textlink="">
      <xdr:nvSpPr>
        <xdr:cNvPr id="82" name="議会費該当値テキスト"/>
        <xdr:cNvSpPr txBox="1"/>
      </xdr:nvSpPr>
      <xdr:spPr>
        <a:xfrm>
          <a:off x="4686300" y="64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157056</xdr:rowOff>
    </xdr:from>
    <xdr:to>
      <xdr:col>20</xdr:col>
      <xdr:colOff>38100</xdr:colOff>
      <xdr:row>38</xdr:row>
      <xdr:rowOff>87206</xdr:rowOff>
    </xdr:to>
    <xdr:sp macro="" textlink="">
      <xdr:nvSpPr>
        <xdr:cNvPr id="83" name="楕円 82"/>
        <xdr:cNvSpPr/>
      </xdr:nvSpPr>
      <xdr:spPr>
        <a:xfrm>
          <a:off x="3746500" y="65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78333</xdr:rowOff>
    </xdr:from>
    <xdr:ext cx="534377" cy="259045"/>
    <xdr:sp macro="" textlink="">
      <xdr:nvSpPr>
        <xdr:cNvPr id="84" name="テキスト ボックス 83"/>
        <xdr:cNvSpPr txBox="1"/>
      </xdr:nvSpPr>
      <xdr:spPr>
        <a:xfrm>
          <a:off x="3530111" y="65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163162</xdr:rowOff>
    </xdr:from>
    <xdr:to>
      <xdr:col>15</xdr:col>
      <xdr:colOff>101600</xdr:colOff>
      <xdr:row>38</xdr:row>
      <xdr:rowOff>93312</xdr:rowOff>
    </xdr:to>
    <xdr:sp macro="" textlink="">
      <xdr:nvSpPr>
        <xdr:cNvPr id="85" name="楕円 84"/>
        <xdr:cNvSpPr/>
      </xdr:nvSpPr>
      <xdr:spPr>
        <a:xfrm>
          <a:off x="2857500" y="65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84439</xdr:rowOff>
    </xdr:from>
    <xdr:ext cx="534377" cy="259045"/>
    <xdr:sp macro="" textlink="">
      <xdr:nvSpPr>
        <xdr:cNvPr id="86" name="テキスト ボックス 85"/>
        <xdr:cNvSpPr txBox="1"/>
      </xdr:nvSpPr>
      <xdr:spPr>
        <a:xfrm>
          <a:off x="2641111" y="65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10768</xdr:rowOff>
    </xdr:from>
    <xdr:to>
      <xdr:col>10</xdr:col>
      <xdr:colOff>165100</xdr:colOff>
      <xdr:row>38</xdr:row>
      <xdr:rowOff>112368</xdr:rowOff>
    </xdr:to>
    <xdr:sp macro="" textlink="">
      <xdr:nvSpPr>
        <xdr:cNvPr id="87" name="楕円 86"/>
        <xdr:cNvSpPr/>
      </xdr:nvSpPr>
      <xdr:spPr>
        <a:xfrm>
          <a:off x="1968500" y="65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103495</xdr:rowOff>
    </xdr:from>
    <xdr:ext cx="534377" cy="259045"/>
    <xdr:sp macro="" textlink="">
      <xdr:nvSpPr>
        <xdr:cNvPr id="88" name="テキスト ボックス 87"/>
        <xdr:cNvSpPr txBox="1"/>
      </xdr:nvSpPr>
      <xdr:spPr>
        <a:xfrm>
          <a:off x="1752111" y="66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15944</xdr:rowOff>
    </xdr:from>
    <xdr:to>
      <xdr:col>6</xdr:col>
      <xdr:colOff>38100</xdr:colOff>
      <xdr:row>38</xdr:row>
      <xdr:rowOff>117544</xdr:rowOff>
    </xdr:to>
    <xdr:sp macro="" textlink="">
      <xdr:nvSpPr>
        <xdr:cNvPr id="89" name="楕円 88"/>
        <xdr:cNvSpPr/>
      </xdr:nvSpPr>
      <xdr:spPr>
        <a:xfrm>
          <a:off x="1079500" y="65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108671</xdr:rowOff>
    </xdr:from>
    <xdr:ext cx="534377" cy="259045"/>
    <xdr:sp macro="" textlink="">
      <xdr:nvSpPr>
        <xdr:cNvPr id="90" name="テキスト ボックス 89"/>
        <xdr:cNvSpPr txBox="1"/>
      </xdr:nvSpPr>
      <xdr:spPr>
        <a:xfrm>
          <a:off x="863111" y="66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126040</xdr:rowOff>
    </xdr:from>
    <xdr:to>
      <xdr:col>24</xdr:col>
      <xdr:colOff>63500</xdr:colOff>
      <xdr:row>57</xdr:row>
      <xdr:rowOff>127213</xdr:rowOff>
    </xdr:to>
    <xdr:cxnSp macro="">
      <xdr:nvCxnSpPr>
        <xdr:cNvPr id="117" name="直線コネクタ 116"/>
        <xdr:cNvCxnSpPr/>
      </xdr:nvCxnSpPr>
      <xdr:spPr>
        <a:xfrm flipV="1">
          <a:off x="3797300" y="9898690"/>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127213</xdr:rowOff>
    </xdr:from>
    <xdr:to>
      <xdr:col>19</xdr:col>
      <xdr:colOff>177800</xdr:colOff>
      <xdr:row>58</xdr:row>
      <xdr:rowOff>29104</xdr:rowOff>
    </xdr:to>
    <xdr:cxnSp macro="">
      <xdr:nvCxnSpPr>
        <xdr:cNvPr id="120" name="直線コネクタ 119"/>
        <xdr:cNvCxnSpPr/>
      </xdr:nvCxnSpPr>
      <xdr:spPr>
        <a:xfrm flipV="1">
          <a:off x="2908300" y="9899863"/>
          <a:ext cx="889000" cy="7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27112</xdr:rowOff>
    </xdr:from>
    <xdr:to>
      <xdr:col>15</xdr:col>
      <xdr:colOff>50800</xdr:colOff>
      <xdr:row>58</xdr:row>
      <xdr:rowOff>29104</xdr:rowOff>
    </xdr:to>
    <xdr:cxnSp macro="">
      <xdr:nvCxnSpPr>
        <xdr:cNvPr id="123" name="直線コネクタ 122"/>
        <xdr:cNvCxnSpPr/>
      </xdr:nvCxnSpPr>
      <xdr:spPr>
        <a:xfrm>
          <a:off x="2019300" y="997121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21144</xdr:rowOff>
    </xdr:from>
    <xdr:to>
      <xdr:col>10</xdr:col>
      <xdr:colOff>114300</xdr:colOff>
      <xdr:row>58</xdr:row>
      <xdr:rowOff>27112</xdr:rowOff>
    </xdr:to>
    <xdr:cxnSp macro="">
      <xdr:nvCxnSpPr>
        <xdr:cNvPr id="126" name="直線コネクタ 125"/>
        <xdr:cNvCxnSpPr/>
      </xdr:nvCxnSpPr>
      <xdr:spPr>
        <a:xfrm>
          <a:off x="1130300" y="9965244"/>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75240</xdr:rowOff>
    </xdr:from>
    <xdr:to>
      <xdr:col>24</xdr:col>
      <xdr:colOff>114300</xdr:colOff>
      <xdr:row>58</xdr:row>
      <xdr:rowOff>5390</xdr:rowOff>
    </xdr:to>
    <xdr:sp macro="" textlink="">
      <xdr:nvSpPr>
        <xdr:cNvPr id="136" name="楕円 135"/>
        <xdr:cNvSpPr/>
      </xdr:nvSpPr>
      <xdr:spPr>
        <a:xfrm>
          <a:off x="4584700" y="98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167385</xdr:rowOff>
    </xdr:from>
    <xdr:ext cx="599010" cy="259045"/>
    <xdr:sp macro="" textlink="">
      <xdr:nvSpPr>
        <xdr:cNvPr id="137" name="総務費該当値テキスト"/>
        <xdr:cNvSpPr txBox="1"/>
      </xdr:nvSpPr>
      <xdr:spPr>
        <a:xfrm>
          <a:off x="4686300" y="97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76413</xdr:rowOff>
    </xdr:from>
    <xdr:to>
      <xdr:col>20</xdr:col>
      <xdr:colOff>38100</xdr:colOff>
      <xdr:row>58</xdr:row>
      <xdr:rowOff>6563</xdr:rowOff>
    </xdr:to>
    <xdr:sp macro="" textlink="">
      <xdr:nvSpPr>
        <xdr:cNvPr id="138" name="楕円 137"/>
        <xdr:cNvSpPr/>
      </xdr:nvSpPr>
      <xdr:spPr>
        <a:xfrm>
          <a:off x="3746500" y="98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169140</xdr:rowOff>
    </xdr:from>
    <xdr:ext cx="599010" cy="259045"/>
    <xdr:sp macro="" textlink="">
      <xdr:nvSpPr>
        <xdr:cNvPr id="139" name="テキスト ボックス 138"/>
        <xdr:cNvSpPr txBox="1"/>
      </xdr:nvSpPr>
      <xdr:spPr>
        <a:xfrm>
          <a:off x="3497795" y="994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149754</xdr:rowOff>
    </xdr:from>
    <xdr:to>
      <xdr:col>15</xdr:col>
      <xdr:colOff>101600</xdr:colOff>
      <xdr:row>58</xdr:row>
      <xdr:rowOff>79904</xdr:rowOff>
    </xdr:to>
    <xdr:sp macro="" textlink="">
      <xdr:nvSpPr>
        <xdr:cNvPr id="140" name="楕円 139"/>
        <xdr:cNvSpPr/>
      </xdr:nvSpPr>
      <xdr:spPr>
        <a:xfrm>
          <a:off x="2857500" y="99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71031</xdr:rowOff>
    </xdr:from>
    <xdr:ext cx="599010" cy="259045"/>
    <xdr:sp macro="" textlink="">
      <xdr:nvSpPr>
        <xdr:cNvPr id="141" name="テキスト ボックス 140"/>
        <xdr:cNvSpPr txBox="1"/>
      </xdr:nvSpPr>
      <xdr:spPr>
        <a:xfrm>
          <a:off x="2608795" y="100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147762</xdr:rowOff>
    </xdr:from>
    <xdr:to>
      <xdr:col>10</xdr:col>
      <xdr:colOff>165100</xdr:colOff>
      <xdr:row>58</xdr:row>
      <xdr:rowOff>77912</xdr:rowOff>
    </xdr:to>
    <xdr:sp macro="" textlink="">
      <xdr:nvSpPr>
        <xdr:cNvPr id="142" name="楕円 141"/>
        <xdr:cNvSpPr/>
      </xdr:nvSpPr>
      <xdr:spPr>
        <a:xfrm>
          <a:off x="1968500" y="9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69039</xdr:rowOff>
    </xdr:from>
    <xdr:ext cx="599010" cy="259045"/>
    <xdr:sp macro="" textlink="">
      <xdr:nvSpPr>
        <xdr:cNvPr id="143" name="テキスト ボックス 142"/>
        <xdr:cNvSpPr txBox="1"/>
      </xdr:nvSpPr>
      <xdr:spPr>
        <a:xfrm>
          <a:off x="1719795" y="1001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141794</xdr:rowOff>
    </xdr:from>
    <xdr:to>
      <xdr:col>6</xdr:col>
      <xdr:colOff>38100</xdr:colOff>
      <xdr:row>58</xdr:row>
      <xdr:rowOff>71944</xdr:rowOff>
    </xdr:to>
    <xdr:sp macro="" textlink="">
      <xdr:nvSpPr>
        <xdr:cNvPr id="144" name="楕円 143"/>
        <xdr:cNvSpPr/>
      </xdr:nvSpPr>
      <xdr:spPr>
        <a:xfrm>
          <a:off x="1079500" y="9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63071</xdr:rowOff>
    </xdr:from>
    <xdr:ext cx="599010" cy="259045"/>
    <xdr:sp macro="" textlink="">
      <xdr:nvSpPr>
        <xdr:cNvPr id="145" name="テキスト ボックス 144"/>
        <xdr:cNvSpPr txBox="1"/>
      </xdr:nvSpPr>
      <xdr:spPr>
        <a:xfrm>
          <a:off x="830795" y="1000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105198</xdr:rowOff>
    </xdr:from>
    <xdr:to>
      <xdr:col>24</xdr:col>
      <xdr:colOff>63500</xdr:colOff>
      <xdr:row>78</xdr:row>
      <xdr:rowOff>32303</xdr:rowOff>
    </xdr:to>
    <xdr:cxnSp macro="">
      <xdr:nvCxnSpPr>
        <xdr:cNvPr id="177" name="直線コネクタ 176"/>
        <xdr:cNvCxnSpPr/>
      </xdr:nvCxnSpPr>
      <xdr:spPr>
        <a:xfrm flipV="1">
          <a:off x="3797300" y="13306848"/>
          <a:ext cx="838200" cy="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98971</xdr:rowOff>
    </xdr:from>
    <xdr:to>
      <xdr:col>19</xdr:col>
      <xdr:colOff>177800</xdr:colOff>
      <xdr:row>78</xdr:row>
      <xdr:rowOff>32303</xdr:rowOff>
    </xdr:to>
    <xdr:cxnSp macro="">
      <xdr:nvCxnSpPr>
        <xdr:cNvPr id="180" name="直線コネクタ 179"/>
        <xdr:cNvCxnSpPr/>
      </xdr:nvCxnSpPr>
      <xdr:spPr>
        <a:xfrm>
          <a:off x="2908300" y="13300621"/>
          <a:ext cx="889000" cy="1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98971</xdr:rowOff>
    </xdr:from>
    <xdr:to>
      <xdr:col>15</xdr:col>
      <xdr:colOff>50800</xdr:colOff>
      <xdr:row>78</xdr:row>
      <xdr:rowOff>50953</xdr:rowOff>
    </xdr:to>
    <xdr:cxnSp macro="">
      <xdr:nvCxnSpPr>
        <xdr:cNvPr id="183" name="直線コネクタ 182"/>
        <xdr:cNvCxnSpPr/>
      </xdr:nvCxnSpPr>
      <xdr:spPr>
        <a:xfrm flipV="1">
          <a:off x="2019300" y="13300621"/>
          <a:ext cx="889000" cy="1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50953</xdr:rowOff>
    </xdr:from>
    <xdr:to>
      <xdr:col>10</xdr:col>
      <xdr:colOff>114300</xdr:colOff>
      <xdr:row>78</xdr:row>
      <xdr:rowOff>76609</xdr:rowOff>
    </xdr:to>
    <xdr:cxnSp macro="">
      <xdr:nvCxnSpPr>
        <xdr:cNvPr id="186" name="直線コネクタ 185"/>
        <xdr:cNvCxnSpPr/>
      </xdr:nvCxnSpPr>
      <xdr:spPr>
        <a:xfrm flipV="1">
          <a:off x="1130300" y="1342405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54398</xdr:rowOff>
    </xdr:from>
    <xdr:to>
      <xdr:col>24</xdr:col>
      <xdr:colOff>114300</xdr:colOff>
      <xdr:row>77</xdr:row>
      <xdr:rowOff>155998</xdr:rowOff>
    </xdr:to>
    <xdr:sp macro="" textlink="">
      <xdr:nvSpPr>
        <xdr:cNvPr id="196" name="楕円 195"/>
        <xdr:cNvSpPr/>
      </xdr:nvSpPr>
      <xdr:spPr>
        <a:xfrm>
          <a:off x="4584700" y="132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32825</xdr:rowOff>
    </xdr:from>
    <xdr:ext cx="599010" cy="259045"/>
    <xdr:sp macro="" textlink="">
      <xdr:nvSpPr>
        <xdr:cNvPr id="197" name="民生費該当値テキスト"/>
        <xdr:cNvSpPr txBox="1"/>
      </xdr:nvSpPr>
      <xdr:spPr>
        <a:xfrm>
          <a:off x="4686300" y="132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152953</xdr:rowOff>
    </xdr:from>
    <xdr:to>
      <xdr:col>20</xdr:col>
      <xdr:colOff>38100</xdr:colOff>
      <xdr:row>78</xdr:row>
      <xdr:rowOff>83103</xdr:rowOff>
    </xdr:to>
    <xdr:sp macro="" textlink="">
      <xdr:nvSpPr>
        <xdr:cNvPr id="198" name="楕円 197"/>
        <xdr:cNvSpPr/>
      </xdr:nvSpPr>
      <xdr:spPr>
        <a:xfrm>
          <a:off x="3746500" y="133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74230</xdr:rowOff>
    </xdr:from>
    <xdr:ext cx="599010" cy="259045"/>
    <xdr:sp macro="" textlink="">
      <xdr:nvSpPr>
        <xdr:cNvPr id="199" name="テキスト ボックス 198"/>
        <xdr:cNvSpPr txBox="1"/>
      </xdr:nvSpPr>
      <xdr:spPr>
        <a:xfrm>
          <a:off x="3497795" y="134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48171</xdr:rowOff>
    </xdr:from>
    <xdr:to>
      <xdr:col>15</xdr:col>
      <xdr:colOff>101600</xdr:colOff>
      <xdr:row>77</xdr:row>
      <xdr:rowOff>149771</xdr:rowOff>
    </xdr:to>
    <xdr:sp macro="" textlink="">
      <xdr:nvSpPr>
        <xdr:cNvPr id="200" name="楕円 199"/>
        <xdr:cNvSpPr/>
      </xdr:nvSpPr>
      <xdr:spPr>
        <a:xfrm>
          <a:off x="2857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166298</xdr:rowOff>
    </xdr:from>
    <xdr:ext cx="599010" cy="259045"/>
    <xdr:sp macro="" textlink="">
      <xdr:nvSpPr>
        <xdr:cNvPr id="201" name="テキスト ボックス 200"/>
        <xdr:cNvSpPr txBox="1"/>
      </xdr:nvSpPr>
      <xdr:spPr>
        <a:xfrm>
          <a:off x="2608795" y="1302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xdr:rowOff>
    </xdr:from>
    <xdr:to>
      <xdr:col>10</xdr:col>
      <xdr:colOff>165100</xdr:colOff>
      <xdr:row>78</xdr:row>
      <xdr:rowOff>101753</xdr:rowOff>
    </xdr:to>
    <xdr:sp macro="" textlink="">
      <xdr:nvSpPr>
        <xdr:cNvPr id="202" name="楕円 201"/>
        <xdr:cNvSpPr/>
      </xdr:nvSpPr>
      <xdr:spPr>
        <a:xfrm>
          <a:off x="1968500" y="133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92880</xdr:rowOff>
    </xdr:from>
    <xdr:ext cx="599010" cy="259045"/>
    <xdr:sp macro="" textlink="">
      <xdr:nvSpPr>
        <xdr:cNvPr id="203" name="テキスト ボックス 202"/>
        <xdr:cNvSpPr txBox="1"/>
      </xdr:nvSpPr>
      <xdr:spPr>
        <a:xfrm>
          <a:off x="1719795" y="134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25809</xdr:rowOff>
    </xdr:from>
    <xdr:to>
      <xdr:col>6</xdr:col>
      <xdr:colOff>38100</xdr:colOff>
      <xdr:row>78</xdr:row>
      <xdr:rowOff>127409</xdr:rowOff>
    </xdr:to>
    <xdr:sp macro="" textlink="">
      <xdr:nvSpPr>
        <xdr:cNvPr id="204" name="楕円 203"/>
        <xdr:cNvSpPr/>
      </xdr:nvSpPr>
      <xdr:spPr>
        <a:xfrm>
          <a:off x="1079500" y="133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118536</xdr:rowOff>
    </xdr:from>
    <xdr:ext cx="599010" cy="259045"/>
    <xdr:sp macro="" textlink="">
      <xdr:nvSpPr>
        <xdr:cNvPr id="205" name="テキスト ボックス 204"/>
        <xdr:cNvSpPr txBox="1"/>
      </xdr:nvSpPr>
      <xdr:spPr>
        <a:xfrm>
          <a:off x="830795" y="134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59708</xdr:rowOff>
    </xdr:from>
    <xdr:to>
      <xdr:col>24</xdr:col>
      <xdr:colOff>63500</xdr:colOff>
      <xdr:row>98</xdr:row>
      <xdr:rowOff>102766</xdr:rowOff>
    </xdr:to>
    <xdr:cxnSp macro="">
      <xdr:nvCxnSpPr>
        <xdr:cNvPr id="236" name="直線コネクタ 235"/>
        <xdr:cNvCxnSpPr/>
      </xdr:nvCxnSpPr>
      <xdr:spPr>
        <a:xfrm flipV="1">
          <a:off x="3797300" y="16861808"/>
          <a:ext cx="8382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102766</xdr:rowOff>
    </xdr:from>
    <xdr:to>
      <xdr:col>19</xdr:col>
      <xdr:colOff>177800</xdr:colOff>
      <xdr:row>98</xdr:row>
      <xdr:rowOff>103121</xdr:rowOff>
    </xdr:to>
    <xdr:cxnSp macro="">
      <xdr:nvCxnSpPr>
        <xdr:cNvPr id="239" name="直線コネクタ 238"/>
        <xdr:cNvCxnSpPr/>
      </xdr:nvCxnSpPr>
      <xdr:spPr>
        <a:xfrm flipV="1">
          <a:off x="2908300" y="16904866"/>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103121</xdr:rowOff>
    </xdr:from>
    <xdr:to>
      <xdr:col>15</xdr:col>
      <xdr:colOff>50800</xdr:colOff>
      <xdr:row>98</xdr:row>
      <xdr:rowOff>113520</xdr:rowOff>
    </xdr:to>
    <xdr:cxnSp macro="">
      <xdr:nvCxnSpPr>
        <xdr:cNvPr id="242" name="直線コネクタ 241"/>
        <xdr:cNvCxnSpPr/>
      </xdr:nvCxnSpPr>
      <xdr:spPr>
        <a:xfrm flipV="1">
          <a:off x="2019300" y="16905221"/>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106801</xdr:rowOff>
    </xdr:from>
    <xdr:to>
      <xdr:col>10</xdr:col>
      <xdr:colOff>114300</xdr:colOff>
      <xdr:row>98</xdr:row>
      <xdr:rowOff>113520</xdr:rowOff>
    </xdr:to>
    <xdr:cxnSp macro="">
      <xdr:nvCxnSpPr>
        <xdr:cNvPr id="245" name="直線コネクタ 244"/>
        <xdr:cNvCxnSpPr/>
      </xdr:nvCxnSpPr>
      <xdr:spPr>
        <a:xfrm>
          <a:off x="1130300" y="16908901"/>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8908</xdr:rowOff>
    </xdr:from>
    <xdr:to>
      <xdr:col>24</xdr:col>
      <xdr:colOff>114300</xdr:colOff>
      <xdr:row>98</xdr:row>
      <xdr:rowOff>110508</xdr:rowOff>
    </xdr:to>
    <xdr:sp macro="" textlink="">
      <xdr:nvSpPr>
        <xdr:cNvPr id="255" name="楕円 254"/>
        <xdr:cNvSpPr/>
      </xdr:nvSpPr>
      <xdr:spPr>
        <a:xfrm>
          <a:off x="4584700" y="168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158785</xdr:rowOff>
    </xdr:from>
    <xdr:ext cx="599010" cy="259045"/>
    <xdr:sp macro="" textlink="">
      <xdr:nvSpPr>
        <xdr:cNvPr id="256" name="衛生費該当値テキスト"/>
        <xdr:cNvSpPr txBox="1"/>
      </xdr:nvSpPr>
      <xdr:spPr>
        <a:xfrm>
          <a:off x="4686300" y="1678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51966</xdr:rowOff>
    </xdr:from>
    <xdr:to>
      <xdr:col>20</xdr:col>
      <xdr:colOff>38100</xdr:colOff>
      <xdr:row>98</xdr:row>
      <xdr:rowOff>153566</xdr:rowOff>
    </xdr:to>
    <xdr:sp macro="" textlink="">
      <xdr:nvSpPr>
        <xdr:cNvPr id="257" name="楕円 256"/>
        <xdr:cNvSpPr/>
      </xdr:nvSpPr>
      <xdr:spPr>
        <a:xfrm>
          <a:off x="3746500" y="168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144693</xdr:rowOff>
    </xdr:from>
    <xdr:ext cx="599010" cy="259045"/>
    <xdr:sp macro="" textlink="">
      <xdr:nvSpPr>
        <xdr:cNvPr id="258" name="テキスト ボックス 257"/>
        <xdr:cNvSpPr txBox="1"/>
      </xdr:nvSpPr>
      <xdr:spPr>
        <a:xfrm>
          <a:off x="3497795" y="1694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52321</xdr:rowOff>
    </xdr:from>
    <xdr:to>
      <xdr:col>15</xdr:col>
      <xdr:colOff>101600</xdr:colOff>
      <xdr:row>98</xdr:row>
      <xdr:rowOff>153921</xdr:rowOff>
    </xdr:to>
    <xdr:sp macro="" textlink="">
      <xdr:nvSpPr>
        <xdr:cNvPr id="259" name="楕円 258"/>
        <xdr:cNvSpPr/>
      </xdr:nvSpPr>
      <xdr:spPr>
        <a:xfrm>
          <a:off x="2857500" y="168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170448</xdr:rowOff>
    </xdr:from>
    <xdr:ext cx="599010" cy="259045"/>
    <xdr:sp macro="" textlink="">
      <xdr:nvSpPr>
        <xdr:cNvPr id="260" name="テキスト ボックス 259"/>
        <xdr:cNvSpPr txBox="1"/>
      </xdr:nvSpPr>
      <xdr:spPr>
        <a:xfrm>
          <a:off x="2608795" y="1662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62720</xdr:rowOff>
    </xdr:from>
    <xdr:to>
      <xdr:col>10</xdr:col>
      <xdr:colOff>165100</xdr:colOff>
      <xdr:row>98</xdr:row>
      <xdr:rowOff>164320</xdr:rowOff>
    </xdr:to>
    <xdr:sp macro="" textlink="">
      <xdr:nvSpPr>
        <xdr:cNvPr id="261" name="楕円 260"/>
        <xdr:cNvSpPr/>
      </xdr:nvSpPr>
      <xdr:spPr>
        <a:xfrm>
          <a:off x="1968500" y="168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9397</xdr:rowOff>
    </xdr:from>
    <xdr:ext cx="534377" cy="259045"/>
    <xdr:sp macro="" textlink="">
      <xdr:nvSpPr>
        <xdr:cNvPr id="262" name="テキスト ボックス 261"/>
        <xdr:cNvSpPr txBox="1"/>
      </xdr:nvSpPr>
      <xdr:spPr>
        <a:xfrm>
          <a:off x="1752111" y="166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56001</xdr:rowOff>
    </xdr:from>
    <xdr:to>
      <xdr:col>6</xdr:col>
      <xdr:colOff>38100</xdr:colOff>
      <xdr:row>98</xdr:row>
      <xdr:rowOff>157601</xdr:rowOff>
    </xdr:to>
    <xdr:sp macro="" textlink="">
      <xdr:nvSpPr>
        <xdr:cNvPr id="263" name="楕円 262"/>
        <xdr:cNvSpPr/>
      </xdr:nvSpPr>
      <xdr:spPr>
        <a:xfrm>
          <a:off x="1079500" y="168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2678</xdr:rowOff>
    </xdr:from>
    <xdr:ext cx="599010" cy="259045"/>
    <xdr:sp macro="" textlink="">
      <xdr:nvSpPr>
        <xdr:cNvPr id="264" name="テキスト ボックス 263"/>
        <xdr:cNvSpPr txBox="1"/>
      </xdr:nvSpPr>
      <xdr:spPr>
        <a:xfrm>
          <a:off x="830795" y="1663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117754</xdr:rowOff>
    </xdr:from>
    <xdr:to>
      <xdr:col>55</xdr:col>
      <xdr:colOff>0</xdr:colOff>
      <xdr:row>38</xdr:row>
      <xdr:rowOff>120314</xdr:rowOff>
    </xdr:to>
    <xdr:cxnSp macro="">
      <xdr:nvCxnSpPr>
        <xdr:cNvPr id="291" name="直線コネクタ 290"/>
        <xdr:cNvCxnSpPr/>
      </xdr:nvCxnSpPr>
      <xdr:spPr>
        <a:xfrm flipV="1">
          <a:off x="9639300" y="6632854"/>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111216</xdr:rowOff>
    </xdr:from>
    <xdr:to>
      <xdr:col>50</xdr:col>
      <xdr:colOff>114300</xdr:colOff>
      <xdr:row>38</xdr:row>
      <xdr:rowOff>120314</xdr:rowOff>
    </xdr:to>
    <xdr:cxnSp macro="">
      <xdr:nvCxnSpPr>
        <xdr:cNvPr id="294" name="直線コネクタ 293"/>
        <xdr:cNvCxnSpPr/>
      </xdr:nvCxnSpPr>
      <xdr:spPr>
        <a:xfrm>
          <a:off x="8750300" y="6626316"/>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111216</xdr:rowOff>
    </xdr:from>
    <xdr:to>
      <xdr:col>45</xdr:col>
      <xdr:colOff>177800</xdr:colOff>
      <xdr:row>38</xdr:row>
      <xdr:rowOff>112679</xdr:rowOff>
    </xdr:to>
    <xdr:cxnSp macro="">
      <xdr:nvCxnSpPr>
        <xdr:cNvPr id="297" name="直線コネクタ 296"/>
        <xdr:cNvCxnSpPr/>
      </xdr:nvCxnSpPr>
      <xdr:spPr>
        <a:xfrm flipV="1">
          <a:off x="7861300" y="662631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112679</xdr:rowOff>
    </xdr:from>
    <xdr:to>
      <xdr:col>41</xdr:col>
      <xdr:colOff>50800</xdr:colOff>
      <xdr:row>38</xdr:row>
      <xdr:rowOff>114485</xdr:rowOff>
    </xdr:to>
    <xdr:cxnSp macro="">
      <xdr:nvCxnSpPr>
        <xdr:cNvPr id="300" name="直線コネクタ 299"/>
        <xdr:cNvCxnSpPr/>
      </xdr:nvCxnSpPr>
      <xdr:spPr>
        <a:xfrm flipV="1">
          <a:off x="6972300" y="662777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66954</xdr:rowOff>
    </xdr:from>
    <xdr:to>
      <xdr:col>55</xdr:col>
      <xdr:colOff>50800</xdr:colOff>
      <xdr:row>38</xdr:row>
      <xdr:rowOff>168554</xdr:rowOff>
    </xdr:to>
    <xdr:sp macro="" textlink="">
      <xdr:nvSpPr>
        <xdr:cNvPr id="310" name="楕円 309"/>
        <xdr:cNvSpPr/>
      </xdr:nvSpPr>
      <xdr:spPr>
        <a:xfrm>
          <a:off x="104267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9879</xdr:rowOff>
    </xdr:from>
    <xdr:ext cx="378565" cy="259045"/>
    <xdr:sp macro="" textlink="">
      <xdr:nvSpPr>
        <xdr:cNvPr id="311" name="労働費該当値テキスト"/>
        <xdr:cNvSpPr txBox="1"/>
      </xdr:nvSpPr>
      <xdr:spPr>
        <a:xfrm>
          <a:off x="10528300" y="6524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69514</xdr:rowOff>
    </xdr:from>
    <xdr:to>
      <xdr:col>50</xdr:col>
      <xdr:colOff>165100</xdr:colOff>
      <xdr:row>38</xdr:row>
      <xdr:rowOff>171114</xdr:rowOff>
    </xdr:to>
    <xdr:sp macro="" textlink="">
      <xdr:nvSpPr>
        <xdr:cNvPr id="312" name="楕円 311"/>
        <xdr:cNvSpPr/>
      </xdr:nvSpPr>
      <xdr:spPr>
        <a:xfrm>
          <a:off x="9588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162241</xdr:rowOff>
    </xdr:from>
    <xdr:ext cx="378565" cy="259045"/>
    <xdr:sp macro="" textlink="">
      <xdr:nvSpPr>
        <xdr:cNvPr id="313" name="テキスト ボックス 312"/>
        <xdr:cNvSpPr txBox="1"/>
      </xdr:nvSpPr>
      <xdr:spPr>
        <a:xfrm>
          <a:off x="9450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60416</xdr:rowOff>
    </xdr:from>
    <xdr:to>
      <xdr:col>46</xdr:col>
      <xdr:colOff>38100</xdr:colOff>
      <xdr:row>38</xdr:row>
      <xdr:rowOff>162016</xdr:rowOff>
    </xdr:to>
    <xdr:sp macro="" textlink="">
      <xdr:nvSpPr>
        <xdr:cNvPr id="314" name="楕円 313"/>
        <xdr:cNvSpPr/>
      </xdr:nvSpPr>
      <xdr:spPr>
        <a:xfrm>
          <a:off x="8699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7093</xdr:rowOff>
    </xdr:from>
    <xdr:ext cx="469744" cy="259045"/>
    <xdr:sp macro="" textlink="">
      <xdr:nvSpPr>
        <xdr:cNvPr id="315" name="テキスト ボックス 314"/>
        <xdr:cNvSpPr txBox="1"/>
      </xdr:nvSpPr>
      <xdr:spPr>
        <a:xfrm>
          <a:off x="8515428" y="635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61879</xdr:rowOff>
    </xdr:from>
    <xdr:to>
      <xdr:col>41</xdr:col>
      <xdr:colOff>101600</xdr:colOff>
      <xdr:row>38</xdr:row>
      <xdr:rowOff>163479</xdr:rowOff>
    </xdr:to>
    <xdr:sp macro="" textlink="">
      <xdr:nvSpPr>
        <xdr:cNvPr id="316" name="楕円 315"/>
        <xdr:cNvSpPr/>
      </xdr:nvSpPr>
      <xdr:spPr>
        <a:xfrm>
          <a:off x="7810500" y="6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8557</xdr:rowOff>
    </xdr:from>
    <xdr:ext cx="469744" cy="259045"/>
    <xdr:sp macro="" textlink="">
      <xdr:nvSpPr>
        <xdr:cNvPr id="317" name="テキスト ボックス 316"/>
        <xdr:cNvSpPr txBox="1"/>
      </xdr:nvSpPr>
      <xdr:spPr>
        <a:xfrm>
          <a:off x="7626428" y="63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63685</xdr:rowOff>
    </xdr:from>
    <xdr:to>
      <xdr:col>36</xdr:col>
      <xdr:colOff>165100</xdr:colOff>
      <xdr:row>38</xdr:row>
      <xdr:rowOff>165285</xdr:rowOff>
    </xdr:to>
    <xdr:sp macro="" textlink="">
      <xdr:nvSpPr>
        <xdr:cNvPr id="318" name="楕円 317"/>
        <xdr:cNvSpPr/>
      </xdr:nvSpPr>
      <xdr:spPr>
        <a:xfrm>
          <a:off x="6921500" y="65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156412</xdr:rowOff>
    </xdr:from>
    <xdr:ext cx="469744" cy="259045"/>
    <xdr:sp macro="" textlink="">
      <xdr:nvSpPr>
        <xdr:cNvPr id="319" name="テキスト ボックス 318"/>
        <xdr:cNvSpPr txBox="1"/>
      </xdr:nvSpPr>
      <xdr:spPr>
        <a:xfrm>
          <a:off x="6737428" y="66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39847</xdr:rowOff>
    </xdr:from>
    <xdr:to>
      <xdr:col>55</xdr:col>
      <xdr:colOff>0</xdr:colOff>
      <xdr:row>58</xdr:row>
      <xdr:rowOff>52805</xdr:rowOff>
    </xdr:to>
    <xdr:cxnSp macro="">
      <xdr:nvCxnSpPr>
        <xdr:cNvPr id="348" name="直線コネクタ 347"/>
        <xdr:cNvCxnSpPr/>
      </xdr:nvCxnSpPr>
      <xdr:spPr>
        <a:xfrm>
          <a:off x="9639300" y="9983947"/>
          <a:ext cx="8382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7594</xdr:rowOff>
    </xdr:from>
    <xdr:to>
      <xdr:col>50</xdr:col>
      <xdr:colOff>114300</xdr:colOff>
      <xdr:row>58</xdr:row>
      <xdr:rowOff>39847</xdr:rowOff>
    </xdr:to>
    <xdr:cxnSp macro="">
      <xdr:nvCxnSpPr>
        <xdr:cNvPr id="351" name="直線コネクタ 350"/>
        <xdr:cNvCxnSpPr/>
      </xdr:nvCxnSpPr>
      <xdr:spPr>
        <a:xfrm>
          <a:off x="8750300" y="9951694"/>
          <a:ext cx="8890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7594</xdr:rowOff>
    </xdr:from>
    <xdr:to>
      <xdr:col>45</xdr:col>
      <xdr:colOff>177800</xdr:colOff>
      <xdr:row>58</xdr:row>
      <xdr:rowOff>56221</xdr:rowOff>
    </xdr:to>
    <xdr:cxnSp macro="">
      <xdr:nvCxnSpPr>
        <xdr:cNvPr id="354" name="直線コネクタ 353"/>
        <xdr:cNvCxnSpPr/>
      </xdr:nvCxnSpPr>
      <xdr:spPr>
        <a:xfrm flipV="1">
          <a:off x="7861300" y="9951694"/>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37695</xdr:rowOff>
    </xdr:from>
    <xdr:to>
      <xdr:col>41</xdr:col>
      <xdr:colOff>50800</xdr:colOff>
      <xdr:row>58</xdr:row>
      <xdr:rowOff>56221</xdr:rowOff>
    </xdr:to>
    <xdr:cxnSp macro="">
      <xdr:nvCxnSpPr>
        <xdr:cNvPr id="357" name="直線コネクタ 356"/>
        <xdr:cNvCxnSpPr/>
      </xdr:nvCxnSpPr>
      <xdr:spPr>
        <a:xfrm>
          <a:off x="6972300" y="9981795"/>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2005</xdr:rowOff>
    </xdr:from>
    <xdr:to>
      <xdr:col>55</xdr:col>
      <xdr:colOff>50800</xdr:colOff>
      <xdr:row>58</xdr:row>
      <xdr:rowOff>103605</xdr:rowOff>
    </xdr:to>
    <xdr:sp macro="" textlink="">
      <xdr:nvSpPr>
        <xdr:cNvPr id="367" name="楕円 366"/>
        <xdr:cNvSpPr/>
      </xdr:nvSpPr>
      <xdr:spPr>
        <a:xfrm>
          <a:off x="10426700" y="99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151882</xdr:rowOff>
    </xdr:from>
    <xdr:ext cx="534377" cy="259045"/>
    <xdr:sp macro="" textlink="">
      <xdr:nvSpPr>
        <xdr:cNvPr id="368" name="農林水産業費該当値テキスト"/>
        <xdr:cNvSpPr txBox="1"/>
      </xdr:nvSpPr>
      <xdr:spPr>
        <a:xfrm>
          <a:off x="10528300" y="9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160497</xdr:rowOff>
    </xdr:from>
    <xdr:to>
      <xdr:col>50</xdr:col>
      <xdr:colOff>165100</xdr:colOff>
      <xdr:row>58</xdr:row>
      <xdr:rowOff>90647</xdr:rowOff>
    </xdr:to>
    <xdr:sp macro="" textlink="">
      <xdr:nvSpPr>
        <xdr:cNvPr id="369" name="楕円 368"/>
        <xdr:cNvSpPr/>
      </xdr:nvSpPr>
      <xdr:spPr>
        <a:xfrm>
          <a:off x="9588500" y="99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81774</xdr:rowOff>
    </xdr:from>
    <xdr:ext cx="534377" cy="259045"/>
    <xdr:sp macro="" textlink="">
      <xdr:nvSpPr>
        <xdr:cNvPr id="370" name="テキスト ボックス 369"/>
        <xdr:cNvSpPr txBox="1"/>
      </xdr:nvSpPr>
      <xdr:spPr>
        <a:xfrm>
          <a:off x="9372111" y="100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128244</xdr:rowOff>
    </xdr:from>
    <xdr:to>
      <xdr:col>46</xdr:col>
      <xdr:colOff>38100</xdr:colOff>
      <xdr:row>58</xdr:row>
      <xdr:rowOff>58394</xdr:rowOff>
    </xdr:to>
    <xdr:sp macro="" textlink="">
      <xdr:nvSpPr>
        <xdr:cNvPr id="371" name="楕円 370"/>
        <xdr:cNvSpPr/>
      </xdr:nvSpPr>
      <xdr:spPr>
        <a:xfrm>
          <a:off x="8699500" y="9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49521</xdr:rowOff>
    </xdr:from>
    <xdr:ext cx="599010" cy="259045"/>
    <xdr:sp macro="" textlink="">
      <xdr:nvSpPr>
        <xdr:cNvPr id="372" name="テキスト ボックス 371"/>
        <xdr:cNvSpPr txBox="1"/>
      </xdr:nvSpPr>
      <xdr:spPr>
        <a:xfrm>
          <a:off x="8450795" y="999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5421</xdr:rowOff>
    </xdr:from>
    <xdr:to>
      <xdr:col>41</xdr:col>
      <xdr:colOff>101600</xdr:colOff>
      <xdr:row>58</xdr:row>
      <xdr:rowOff>107021</xdr:rowOff>
    </xdr:to>
    <xdr:sp macro="" textlink="">
      <xdr:nvSpPr>
        <xdr:cNvPr id="373" name="楕円 372"/>
        <xdr:cNvSpPr/>
      </xdr:nvSpPr>
      <xdr:spPr>
        <a:xfrm>
          <a:off x="7810500" y="99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98148</xdr:rowOff>
    </xdr:from>
    <xdr:ext cx="534377" cy="259045"/>
    <xdr:sp macro="" textlink="">
      <xdr:nvSpPr>
        <xdr:cNvPr id="374" name="テキスト ボックス 373"/>
        <xdr:cNvSpPr txBox="1"/>
      </xdr:nvSpPr>
      <xdr:spPr>
        <a:xfrm>
          <a:off x="7594111" y="100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158345</xdr:rowOff>
    </xdr:from>
    <xdr:to>
      <xdr:col>36</xdr:col>
      <xdr:colOff>165100</xdr:colOff>
      <xdr:row>58</xdr:row>
      <xdr:rowOff>88495</xdr:rowOff>
    </xdr:to>
    <xdr:sp macro="" textlink="">
      <xdr:nvSpPr>
        <xdr:cNvPr id="375" name="楕円 374"/>
        <xdr:cNvSpPr/>
      </xdr:nvSpPr>
      <xdr:spPr>
        <a:xfrm>
          <a:off x="6921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79622</xdr:rowOff>
    </xdr:from>
    <xdr:ext cx="534377" cy="259045"/>
    <xdr:sp macro="" textlink="">
      <xdr:nvSpPr>
        <xdr:cNvPr id="376" name="テキスト ボックス 375"/>
        <xdr:cNvSpPr txBox="1"/>
      </xdr:nvSpPr>
      <xdr:spPr>
        <a:xfrm>
          <a:off x="6705111" y="10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154870</xdr:rowOff>
    </xdr:from>
    <xdr:to>
      <xdr:col>55</xdr:col>
      <xdr:colOff>0</xdr:colOff>
      <xdr:row>78</xdr:row>
      <xdr:rowOff>157728</xdr:rowOff>
    </xdr:to>
    <xdr:cxnSp macro="">
      <xdr:nvCxnSpPr>
        <xdr:cNvPr id="405" name="直線コネクタ 404"/>
        <xdr:cNvCxnSpPr/>
      </xdr:nvCxnSpPr>
      <xdr:spPr>
        <a:xfrm>
          <a:off x="9639300" y="1352797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154870</xdr:rowOff>
    </xdr:from>
    <xdr:to>
      <xdr:col>50</xdr:col>
      <xdr:colOff>114300</xdr:colOff>
      <xdr:row>79</xdr:row>
      <xdr:rowOff>15568</xdr:rowOff>
    </xdr:to>
    <xdr:cxnSp macro="">
      <xdr:nvCxnSpPr>
        <xdr:cNvPr id="408" name="直線コネクタ 407"/>
        <xdr:cNvCxnSpPr/>
      </xdr:nvCxnSpPr>
      <xdr:spPr>
        <a:xfrm flipV="1">
          <a:off x="8750300" y="13527970"/>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15568</xdr:rowOff>
    </xdr:from>
    <xdr:to>
      <xdr:col>45</xdr:col>
      <xdr:colOff>177800</xdr:colOff>
      <xdr:row>79</xdr:row>
      <xdr:rowOff>16046</xdr:rowOff>
    </xdr:to>
    <xdr:cxnSp macro="">
      <xdr:nvCxnSpPr>
        <xdr:cNvPr id="411" name="直線コネクタ 410"/>
        <xdr:cNvCxnSpPr/>
      </xdr:nvCxnSpPr>
      <xdr:spPr>
        <a:xfrm flipV="1">
          <a:off x="7861300" y="13560118"/>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15861</xdr:rowOff>
    </xdr:from>
    <xdr:to>
      <xdr:col>41</xdr:col>
      <xdr:colOff>50800</xdr:colOff>
      <xdr:row>79</xdr:row>
      <xdr:rowOff>16046</xdr:rowOff>
    </xdr:to>
    <xdr:cxnSp macro="">
      <xdr:nvCxnSpPr>
        <xdr:cNvPr id="414" name="直線コネクタ 413"/>
        <xdr:cNvCxnSpPr/>
      </xdr:nvCxnSpPr>
      <xdr:spPr>
        <a:xfrm>
          <a:off x="6972300" y="13560411"/>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106928</xdr:rowOff>
    </xdr:from>
    <xdr:to>
      <xdr:col>55</xdr:col>
      <xdr:colOff>50800</xdr:colOff>
      <xdr:row>79</xdr:row>
      <xdr:rowOff>37078</xdr:rowOff>
    </xdr:to>
    <xdr:sp macro="" textlink="">
      <xdr:nvSpPr>
        <xdr:cNvPr id="424" name="楕円 423"/>
        <xdr:cNvSpPr/>
      </xdr:nvSpPr>
      <xdr:spPr>
        <a:xfrm>
          <a:off x="10426700" y="134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104070</xdr:rowOff>
    </xdr:from>
    <xdr:to>
      <xdr:col>50</xdr:col>
      <xdr:colOff>165100</xdr:colOff>
      <xdr:row>79</xdr:row>
      <xdr:rowOff>34220</xdr:rowOff>
    </xdr:to>
    <xdr:sp macro="" textlink="">
      <xdr:nvSpPr>
        <xdr:cNvPr id="426" name="楕円 425"/>
        <xdr:cNvSpPr/>
      </xdr:nvSpPr>
      <xdr:spPr>
        <a:xfrm>
          <a:off x="9588500" y="134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25347</xdr:rowOff>
    </xdr:from>
    <xdr:ext cx="534377" cy="259045"/>
    <xdr:sp macro="" textlink="">
      <xdr:nvSpPr>
        <xdr:cNvPr id="427" name="テキスト ボックス 426"/>
        <xdr:cNvSpPr txBox="1"/>
      </xdr:nvSpPr>
      <xdr:spPr>
        <a:xfrm>
          <a:off x="9372111" y="1356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136218</xdr:rowOff>
    </xdr:from>
    <xdr:to>
      <xdr:col>46</xdr:col>
      <xdr:colOff>38100</xdr:colOff>
      <xdr:row>79</xdr:row>
      <xdr:rowOff>66368</xdr:rowOff>
    </xdr:to>
    <xdr:sp macro="" textlink="">
      <xdr:nvSpPr>
        <xdr:cNvPr id="428" name="楕円 427"/>
        <xdr:cNvSpPr/>
      </xdr:nvSpPr>
      <xdr:spPr>
        <a:xfrm>
          <a:off x="8699500" y="135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57495</xdr:rowOff>
    </xdr:from>
    <xdr:ext cx="534377" cy="259045"/>
    <xdr:sp macro="" textlink="">
      <xdr:nvSpPr>
        <xdr:cNvPr id="429" name="テキスト ボックス 428"/>
        <xdr:cNvSpPr txBox="1"/>
      </xdr:nvSpPr>
      <xdr:spPr>
        <a:xfrm>
          <a:off x="8483111" y="136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136696</xdr:rowOff>
    </xdr:from>
    <xdr:to>
      <xdr:col>41</xdr:col>
      <xdr:colOff>101600</xdr:colOff>
      <xdr:row>79</xdr:row>
      <xdr:rowOff>66846</xdr:rowOff>
    </xdr:to>
    <xdr:sp macro="" textlink="">
      <xdr:nvSpPr>
        <xdr:cNvPr id="430" name="楕円 429"/>
        <xdr:cNvSpPr/>
      </xdr:nvSpPr>
      <xdr:spPr>
        <a:xfrm>
          <a:off x="7810500" y="135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57973</xdr:rowOff>
    </xdr:from>
    <xdr:ext cx="534377" cy="259045"/>
    <xdr:sp macro="" textlink="">
      <xdr:nvSpPr>
        <xdr:cNvPr id="431" name="テキスト ボックス 430"/>
        <xdr:cNvSpPr txBox="1"/>
      </xdr:nvSpPr>
      <xdr:spPr>
        <a:xfrm>
          <a:off x="7594111" y="136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136511</xdr:rowOff>
    </xdr:from>
    <xdr:to>
      <xdr:col>36</xdr:col>
      <xdr:colOff>165100</xdr:colOff>
      <xdr:row>79</xdr:row>
      <xdr:rowOff>66661</xdr:rowOff>
    </xdr:to>
    <xdr:sp macro="" textlink="">
      <xdr:nvSpPr>
        <xdr:cNvPr id="432" name="楕円 431"/>
        <xdr:cNvSpPr/>
      </xdr:nvSpPr>
      <xdr:spPr>
        <a:xfrm>
          <a:off x="6921500" y="135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57788</xdr:rowOff>
    </xdr:from>
    <xdr:ext cx="534377" cy="259045"/>
    <xdr:sp macro="" textlink="">
      <xdr:nvSpPr>
        <xdr:cNvPr id="433" name="テキスト ボックス 432"/>
        <xdr:cNvSpPr txBox="1"/>
      </xdr:nvSpPr>
      <xdr:spPr>
        <a:xfrm>
          <a:off x="6705111" y="136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107159</xdr:rowOff>
    </xdr:from>
    <xdr:to>
      <xdr:col>55</xdr:col>
      <xdr:colOff>0</xdr:colOff>
      <xdr:row>97</xdr:row>
      <xdr:rowOff>112505</xdr:rowOff>
    </xdr:to>
    <xdr:cxnSp macro="">
      <xdr:nvCxnSpPr>
        <xdr:cNvPr id="458" name="直線コネクタ 457"/>
        <xdr:cNvCxnSpPr/>
      </xdr:nvCxnSpPr>
      <xdr:spPr>
        <a:xfrm>
          <a:off x="9639300" y="16737809"/>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107159</xdr:rowOff>
    </xdr:from>
    <xdr:to>
      <xdr:col>50</xdr:col>
      <xdr:colOff>114300</xdr:colOff>
      <xdr:row>97</xdr:row>
      <xdr:rowOff>110962</xdr:rowOff>
    </xdr:to>
    <xdr:cxnSp macro="">
      <xdr:nvCxnSpPr>
        <xdr:cNvPr id="461" name="直線コネクタ 460"/>
        <xdr:cNvCxnSpPr/>
      </xdr:nvCxnSpPr>
      <xdr:spPr>
        <a:xfrm flipV="1">
          <a:off x="8750300" y="16737809"/>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105397</xdr:rowOff>
    </xdr:from>
    <xdr:to>
      <xdr:col>45</xdr:col>
      <xdr:colOff>177800</xdr:colOff>
      <xdr:row>97</xdr:row>
      <xdr:rowOff>110962</xdr:rowOff>
    </xdr:to>
    <xdr:cxnSp macro="">
      <xdr:nvCxnSpPr>
        <xdr:cNvPr id="464" name="直線コネクタ 463"/>
        <xdr:cNvCxnSpPr/>
      </xdr:nvCxnSpPr>
      <xdr:spPr>
        <a:xfrm>
          <a:off x="7861300" y="16736047"/>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105397</xdr:rowOff>
    </xdr:from>
    <xdr:to>
      <xdr:col>41</xdr:col>
      <xdr:colOff>50800</xdr:colOff>
      <xdr:row>97</xdr:row>
      <xdr:rowOff>143901</xdr:rowOff>
    </xdr:to>
    <xdr:cxnSp macro="">
      <xdr:nvCxnSpPr>
        <xdr:cNvPr id="467" name="直線コネクタ 466"/>
        <xdr:cNvCxnSpPr/>
      </xdr:nvCxnSpPr>
      <xdr:spPr>
        <a:xfrm flipV="1">
          <a:off x="6972300" y="16736047"/>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61705</xdr:rowOff>
    </xdr:from>
    <xdr:to>
      <xdr:col>55</xdr:col>
      <xdr:colOff>50800</xdr:colOff>
      <xdr:row>97</xdr:row>
      <xdr:rowOff>163305</xdr:rowOff>
    </xdr:to>
    <xdr:sp macro="" textlink="">
      <xdr:nvSpPr>
        <xdr:cNvPr id="477" name="楕円 476"/>
        <xdr:cNvSpPr/>
      </xdr:nvSpPr>
      <xdr:spPr>
        <a:xfrm>
          <a:off x="10426700" y="166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56359</xdr:rowOff>
    </xdr:from>
    <xdr:to>
      <xdr:col>50</xdr:col>
      <xdr:colOff>165100</xdr:colOff>
      <xdr:row>97</xdr:row>
      <xdr:rowOff>157959</xdr:rowOff>
    </xdr:to>
    <xdr:sp macro="" textlink="">
      <xdr:nvSpPr>
        <xdr:cNvPr id="479" name="楕円 478"/>
        <xdr:cNvSpPr/>
      </xdr:nvSpPr>
      <xdr:spPr>
        <a:xfrm>
          <a:off x="9588500" y="166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3036</xdr:rowOff>
    </xdr:from>
    <xdr:ext cx="599010" cy="259045"/>
    <xdr:sp macro="" textlink="">
      <xdr:nvSpPr>
        <xdr:cNvPr id="480" name="テキスト ボックス 479"/>
        <xdr:cNvSpPr txBox="1"/>
      </xdr:nvSpPr>
      <xdr:spPr>
        <a:xfrm>
          <a:off x="9339795" y="1646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60162</xdr:rowOff>
    </xdr:from>
    <xdr:to>
      <xdr:col>46</xdr:col>
      <xdr:colOff>38100</xdr:colOff>
      <xdr:row>97</xdr:row>
      <xdr:rowOff>161762</xdr:rowOff>
    </xdr:to>
    <xdr:sp macro="" textlink="">
      <xdr:nvSpPr>
        <xdr:cNvPr id="481" name="楕円 480"/>
        <xdr:cNvSpPr/>
      </xdr:nvSpPr>
      <xdr:spPr>
        <a:xfrm>
          <a:off x="8699500" y="166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6839</xdr:rowOff>
    </xdr:from>
    <xdr:ext cx="599010" cy="259045"/>
    <xdr:sp macro="" textlink="">
      <xdr:nvSpPr>
        <xdr:cNvPr id="482" name="テキスト ボックス 481"/>
        <xdr:cNvSpPr txBox="1"/>
      </xdr:nvSpPr>
      <xdr:spPr>
        <a:xfrm>
          <a:off x="8450795" y="164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54597</xdr:rowOff>
    </xdr:from>
    <xdr:to>
      <xdr:col>41</xdr:col>
      <xdr:colOff>101600</xdr:colOff>
      <xdr:row>97</xdr:row>
      <xdr:rowOff>156197</xdr:rowOff>
    </xdr:to>
    <xdr:sp macro="" textlink="">
      <xdr:nvSpPr>
        <xdr:cNvPr id="483" name="楕円 482"/>
        <xdr:cNvSpPr/>
      </xdr:nvSpPr>
      <xdr:spPr>
        <a:xfrm>
          <a:off x="7810500" y="16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1274</xdr:rowOff>
    </xdr:from>
    <xdr:ext cx="599010" cy="259045"/>
    <xdr:sp macro="" textlink="">
      <xdr:nvSpPr>
        <xdr:cNvPr id="484" name="テキスト ボックス 483"/>
        <xdr:cNvSpPr txBox="1"/>
      </xdr:nvSpPr>
      <xdr:spPr>
        <a:xfrm>
          <a:off x="7561795" y="16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93101</xdr:rowOff>
    </xdr:from>
    <xdr:to>
      <xdr:col>36</xdr:col>
      <xdr:colOff>165100</xdr:colOff>
      <xdr:row>98</xdr:row>
      <xdr:rowOff>23251</xdr:rowOff>
    </xdr:to>
    <xdr:sp macro="" textlink="">
      <xdr:nvSpPr>
        <xdr:cNvPr id="485" name="楕円 484"/>
        <xdr:cNvSpPr/>
      </xdr:nvSpPr>
      <xdr:spPr>
        <a:xfrm>
          <a:off x="6921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14378</xdr:rowOff>
    </xdr:from>
    <xdr:ext cx="534377" cy="259045"/>
    <xdr:sp macro="" textlink="">
      <xdr:nvSpPr>
        <xdr:cNvPr id="486" name="テキスト ボックス 485"/>
        <xdr:cNvSpPr txBox="1"/>
      </xdr:nvSpPr>
      <xdr:spPr>
        <a:xfrm>
          <a:off x="6705111" y="168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126910</xdr:rowOff>
    </xdr:from>
    <xdr:to>
      <xdr:col>85</xdr:col>
      <xdr:colOff>127000</xdr:colOff>
      <xdr:row>38</xdr:row>
      <xdr:rowOff>44343</xdr:rowOff>
    </xdr:to>
    <xdr:cxnSp macro="">
      <xdr:nvCxnSpPr>
        <xdr:cNvPr id="515" name="直線コネクタ 514"/>
        <xdr:cNvCxnSpPr/>
      </xdr:nvCxnSpPr>
      <xdr:spPr>
        <a:xfrm>
          <a:off x="15481300" y="6299110"/>
          <a:ext cx="838200" cy="26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126910</xdr:rowOff>
    </xdr:from>
    <xdr:to>
      <xdr:col>81</xdr:col>
      <xdr:colOff>50800</xdr:colOff>
      <xdr:row>37</xdr:row>
      <xdr:rowOff>78755</xdr:rowOff>
    </xdr:to>
    <xdr:cxnSp macro="">
      <xdr:nvCxnSpPr>
        <xdr:cNvPr id="518" name="直線コネクタ 517"/>
        <xdr:cNvCxnSpPr/>
      </xdr:nvCxnSpPr>
      <xdr:spPr>
        <a:xfrm flipV="1">
          <a:off x="14592300" y="6299110"/>
          <a:ext cx="889000" cy="1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78755</xdr:rowOff>
    </xdr:from>
    <xdr:to>
      <xdr:col>76</xdr:col>
      <xdr:colOff>114300</xdr:colOff>
      <xdr:row>38</xdr:row>
      <xdr:rowOff>45121</xdr:rowOff>
    </xdr:to>
    <xdr:cxnSp macro="">
      <xdr:nvCxnSpPr>
        <xdr:cNvPr id="521" name="直線コネクタ 520"/>
        <xdr:cNvCxnSpPr/>
      </xdr:nvCxnSpPr>
      <xdr:spPr>
        <a:xfrm flipV="1">
          <a:off x="13703300" y="6422405"/>
          <a:ext cx="889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45121</xdr:rowOff>
    </xdr:from>
    <xdr:to>
      <xdr:col>71</xdr:col>
      <xdr:colOff>177800</xdr:colOff>
      <xdr:row>38</xdr:row>
      <xdr:rowOff>76823</xdr:rowOff>
    </xdr:to>
    <xdr:cxnSp macro="">
      <xdr:nvCxnSpPr>
        <xdr:cNvPr id="524" name="直線コネクタ 523"/>
        <xdr:cNvCxnSpPr/>
      </xdr:nvCxnSpPr>
      <xdr:spPr>
        <a:xfrm flipV="1">
          <a:off x="12814300" y="6560221"/>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164993</xdr:rowOff>
    </xdr:from>
    <xdr:to>
      <xdr:col>85</xdr:col>
      <xdr:colOff>177800</xdr:colOff>
      <xdr:row>38</xdr:row>
      <xdr:rowOff>95143</xdr:rowOff>
    </xdr:to>
    <xdr:sp macro="" textlink="">
      <xdr:nvSpPr>
        <xdr:cNvPr id="534" name="楕円 533"/>
        <xdr:cNvSpPr/>
      </xdr:nvSpPr>
      <xdr:spPr>
        <a:xfrm>
          <a:off x="16268700" y="65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143420</xdr:rowOff>
    </xdr:from>
    <xdr:ext cx="534377" cy="259045"/>
    <xdr:sp macro="" textlink="">
      <xdr:nvSpPr>
        <xdr:cNvPr id="535" name="消防費該当値テキスト"/>
        <xdr:cNvSpPr txBox="1"/>
      </xdr:nvSpPr>
      <xdr:spPr>
        <a:xfrm>
          <a:off x="16370300" y="64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76110</xdr:rowOff>
    </xdr:from>
    <xdr:to>
      <xdr:col>81</xdr:col>
      <xdr:colOff>101600</xdr:colOff>
      <xdr:row>37</xdr:row>
      <xdr:rowOff>6260</xdr:rowOff>
    </xdr:to>
    <xdr:sp macro="" textlink="">
      <xdr:nvSpPr>
        <xdr:cNvPr id="536" name="楕円 535"/>
        <xdr:cNvSpPr/>
      </xdr:nvSpPr>
      <xdr:spPr>
        <a:xfrm>
          <a:off x="15430500" y="62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22787</xdr:rowOff>
    </xdr:from>
    <xdr:ext cx="599010" cy="259045"/>
    <xdr:sp macro="" textlink="">
      <xdr:nvSpPr>
        <xdr:cNvPr id="537" name="テキスト ボックス 536"/>
        <xdr:cNvSpPr txBox="1"/>
      </xdr:nvSpPr>
      <xdr:spPr>
        <a:xfrm>
          <a:off x="15181795" y="602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27955</xdr:rowOff>
    </xdr:from>
    <xdr:to>
      <xdr:col>76</xdr:col>
      <xdr:colOff>165100</xdr:colOff>
      <xdr:row>37</xdr:row>
      <xdr:rowOff>129555</xdr:rowOff>
    </xdr:to>
    <xdr:sp macro="" textlink="">
      <xdr:nvSpPr>
        <xdr:cNvPr id="538" name="楕円 537"/>
        <xdr:cNvSpPr/>
      </xdr:nvSpPr>
      <xdr:spPr>
        <a:xfrm>
          <a:off x="14541500" y="63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146082</xdr:rowOff>
    </xdr:from>
    <xdr:ext cx="534377" cy="259045"/>
    <xdr:sp macro="" textlink="">
      <xdr:nvSpPr>
        <xdr:cNvPr id="539" name="テキスト ボックス 538"/>
        <xdr:cNvSpPr txBox="1"/>
      </xdr:nvSpPr>
      <xdr:spPr>
        <a:xfrm>
          <a:off x="14325111" y="61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165771</xdr:rowOff>
    </xdr:from>
    <xdr:to>
      <xdr:col>72</xdr:col>
      <xdr:colOff>38100</xdr:colOff>
      <xdr:row>38</xdr:row>
      <xdr:rowOff>95921</xdr:rowOff>
    </xdr:to>
    <xdr:sp macro="" textlink="">
      <xdr:nvSpPr>
        <xdr:cNvPr id="540" name="楕円 539"/>
        <xdr:cNvSpPr/>
      </xdr:nvSpPr>
      <xdr:spPr>
        <a:xfrm>
          <a:off x="13652500" y="650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87048</xdr:rowOff>
    </xdr:from>
    <xdr:ext cx="534377" cy="259045"/>
    <xdr:sp macro="" textlink="">
      <xdr:nvSpPr>
        <xdr:cNvPr id="541" name="テキスト ボックス 540"/>
        <xdr:cNvSpPr txBox="1"/>
      </xdr:nvSpPr>
      <xdr:spPr>
        <a:xfrm>
          <a:off x="13436111" y="660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26023</xdr:rowOff>
    </xdr:from>
    <xdr:to>
      <xdr:col>67</xdr:col>
      <xdr:colOff>101600</xdr:colOff>
      <xdr:row>38</xdr:row>
      <xdr:rowOff>127623</xdr:rowOff>
    </xdr:to>
    <xdr:sp macro="" textlink="">
      <xdr:nvSpPr>
        <xdr:cNvPr id="542" name="楕円 541"/>
        <xdr:cNvSpPr/>
      </xdr:nvSpPr>
      <xdr:spPr>
        <a:xfrm>
          <a:off x="12763500" y="65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118750</xdr:rowOff>
    </xdr:from>
    <xdr:ext cx="534377" cy="259045"/>
    <xdr:sp macro="" textlink="">
      <xdr:nvSpPr>
        <xdr:cNvPr id="543" name="テキスト ボックス 542"/>
        <xdr:cNvSpPr txBox="1"/>
      </xdr:nvSpPr>
      <xdr:spPr>
        <a:xfrm>
          <a:off x="12547111" y="66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74414</xdr:rowOff>
    </xdr:from>
    <xdr:to>
      <xdr:col>85</xdr:col>
      <xdr:colOff>127000</xdr:colOff>
      <xdr:row>57</xdr:row>
      <xdr:rowOff>141600</xdr:rowOff>
    </xdr:to>
    <xdr:cxnSp macro="">
      <xdr:nvCxnSpPr>
        <xdr:cNvPr id="570" name="直線コネクタ 569"/>
        <xdr:cNvCxnSpPr/>
      </xdr:nvCxnSpPr>
      <xdr:spPr>
        <a:xfrm>
          <a:off x="15481300" y="9847064"/>
          <a:ext cx="8382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50283</xdr:rowOff>
    </xdr:from>
    <xdr:to>
      <xdr:col>81</xdr:col>
      <xdr:colOff>50800</xdr:colOff>
      <xdr:row>57</xdr:row>
      <xdr:rowOff>74414</xdr:rowOff>
    </xdr:to>
    <xdr:cxnSp macro="">
      <xdr:nvCxnSpPr>
        <xdr:cNvPr id="573" name="直線コネクタ 572"/>
        <xdr:cNvCxnSpPr/>
      </xdr:nvCxnSpPr>
      <xdr:spPr>
        <a:xfrm>
          <a:off x="14592300" y="982293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119105</xdr:rowOff>
    </xdr:from>
    <xdr:to>
      <xdr:col>76</xdr:col>
      <xdr:colOff>114300</xdr:colOff>
      <xdr:row>57</xdr:row>
      <xdr:rowOff>50283</xdr:rowOff>
    </xdr:to>
    <xdr:cxnSp macro="">
      <xdr:nvCxnSpPr>
        <xdr:cNvPr id="576" name="直線コネクタ 575"/>
        <xdr:cNvCxnSpPr/>
      </xdr:nvCxnSpPr>
      <xdr:spPr>
        <a:xfrm>
          <a:off x="13703300" y="9720305"/>
          <a:ext cx="889000" cy="10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119105</xdr:rowOff>
    </xdr:from>
    <xdr:to>
      <xdr:col>71</xdr:col>
      <xdr:colOff>177800</xdr:colOff>
      <xdr:row>57</xdr:row>
      <xdr:rowOff>44618</xdr:rowOff>
    </xdr:to>
    <xdr:cxnSp macro="">
      <xdr:nvCxnSpPr>
        <xdr:cNvPr id="579" name="直線コネクタ 578"/>
        <xdr:cNvCxnSpPr/>
      </xdr:nvCxnSpPr>
      <xdr:spPr>
        <a:xfrm flipV="1">
          <a:off x="12814300" y="9720305"/>
          <a:ext cx="889000" cy="9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90800</xdr:rowOff>
    </xdr:from>
    <xdr:to>
      <xdr:col>85</xdr:col>
      <xdr:colOff>177800</xdr:colOff>
      <xdr:row>58</xdr:row>
      <xdr:rowOff>20950</xdr:rowOff>
    </xdr:to>
    <xdr:sp macro="" textlink="">
      <xdr:nvSpPr>
        <xdr:cNvPr id="589" name="楕円 588"/>
        <xdr:cNvSpPr/>
      </xdr:nvSpPr>
      <xdr:spPr>
        <a:xfrm>
          <a:off x="16268700" y="98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5727</xdr:rowOff>
    </xdr:from>
    <xdr:ext cx="534377" cy="259045"/>
    <xdr:sp macro="" textlink="">
      <xdr:nvSpPr>
        <xdr:cNvPr id="590" name="教育費該当値テキスト"/>
        <xdr:cNvSpPr txBox="1"/>
      </xdr:nvSpPr>
      <xdr:spPr>
        <a:xfrm>
          <a:off x="16370300" y="97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23614</xdr:rowOff>
    </xdr:from>
    <xdr:to>
      <xdr:col>81</xdr:col>
      <xdr:colOff>101600</xdr:colOff>
      <xdr:row>57</xdr:row>
      <xdr:rowOff>125214</xdr:rowOff>
    </xdr:to>
    <xdr:sp macro="" textlink="">
      <xdr:nvSpPr>
        <xdr:cNvPr id="591" name="楕円 590"/>
        <xdr:cNvSpPr/>
      </xdr:nvSpPr>
      <xdr:spPr>
        <a:xfrm>
          <a:off x="15430500" y="97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116341</xdr:rowOff>
    </xdr:from>
    <xdr:ext cx="599010" cy="259045"/>
    <xdr:sp macro="" textlink="">
      <xdr:nvSpPr>
        <xdr:cNvPr id="592" name="テキスト ボックス 591"/>
        <xdr:cNvSpPr txBox="1"/>
      </xdr:nvSpPr>
      <xdr:spPr>
        <a:xfrm>
          <a:off x="15181795" y="98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170933</xdr:rowOff>
    </xdr:from>
    <xdr:to>
      <xdr:col>76</xdr:col>
      <xdr:colOff>165100</xdr:colOff>
      <xdr:row>57</xdr:row>
      <xdr:rowOff>101083</xdr:rowOff>
    </xdr:to>
    <xdr:sp macro="" textlink="">
      <xdr:nvSpPr>
        <xdr:cNvPr id="593" name="楕円 592"/>
        <xdr:cNvSpPr/>
      </xdr:nvSpPr>
      <xdr:spPr>
        <a:xfrm>
          <a:off x="14541500" y="97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117610</xdr:rowOff>
    </xdr:from>
    <xdr:ext cx="599010" cy="259045"/>
    <xdr:sp macro="" textlink="">
      <xdr:nvSpPr>
        <xdr:cNvPr id="594" name="テキスト ボックス 593"/>
        <xdr:cNvSpPr txBox="1"/>
      </xdr:nvSpPr>
      <xdr:spPr>
        <a:xfrm>
          <a:off x="14292795" y="95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68305</xdr:rowOff>
    </xdr:from>
    <xdr:to>
      <xdr:col>72</xdr:col>
      <xdr:colOff>38100</xdr:colOff>
      <xdr:row>56</xdr:row>
      <xdr:rowOff>169905</xdr:rowOff>
    </xdr:to>
    <xdr:sp macro="" textlink="">
      <xdr:nvSpPr>
        <xdr:cNvPr id="595" name="楕円 594"/>
        <xdr:cNvSpPr/>
      </xdr:nvSpPr>
      <xdr:spPr>
        <a:xfrm>
          <a:off x="13652500" y="96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14982</xdr:rowOff>
    </xdr:from>
    <xdr:ext cx="599010" cy="259045"/>
    <xdr:sp macro="" textlink="">
      <xdr:nvSpPr>
        <xdr:cNvPr id="596" name="テキスト ボックス 595"/>
        <xdr:cNvSpPr txBox="1"/>
      </xdr:nvSpPr>
      <xdr:spPr>
        <a:xfrm>
          <a:off x="13403795" y="944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165268</xdr:rowOff>
    </xdr:from>
    <xdr:to>
      <xdr:col>67</xdr:col>
      <xdr:colOff>101600</xdr:colOff>
      <xdr:row>57</xdr:row>
      <xdr:rowOff>95418</xdr:rowOff>
    </xdr:to>
    <xdr:sp macro="" textlink="">
      <xdr:nvSpPr>
        <xdr:cNvPr id="597" name="楕円 596"/>
        <xdr:cNvSpPr/>
      </xdr:nvSpPr>
      <xdr:spPr>
        <a:xfrm>
          <a:off x="12763500" y="9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86545</xdr:rowOff>
    </xdr:from>
    <xdr:ext cx="599010" cy="259045"/>
    <xdr:sp macro="" textlink="">
      <xdr:nvSpPr>
        <xdr:cNvPr id="598" name="テキスト ボックス 597"/>
        <xdr:cNvSpPr txBox="1"/>
      </xdr:nvSpPr>
      <xdr:spPr>
        <a:xfrm>
          <a:off x="12514795" y="98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87509</xdr:rowOff>
    </xdr:from>
    <xdr:to>
      <xdr:col>85</xdr:col>
      <xdr:colOff>127000</xdr:colOff>
      <xdr:row>97</xdr:row>
      <xdr:rowOff>90677</xdr:rowOff>
    </xdr:to>
    <xdr:cxnSp macro="">
      <xdr:nvCxnSpPr>
        <xdr:cNvPr id="682" name="直線コネクタ 681"/>
        <xdr:cNvCxnSpPr/>
      </xdr:nvCxnSpPr>
      <xdr:spPr>
        <a:xfrm flipV="1">
          <a:off x="15481300" y="16718159"/>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90677</xdr:rowOff>
    </xdr:from>
    <xdr:to>
      <xdr:col>81</xdr:col>
      <xdr:colOff>50800</xdr:colOff>
      <xdr:row>97</xdr:row>
      <xdr:rowOff>100385</xdr:rowOff>
    </xdr:to>
    <xdr:cxnSp macro="">
      <xdr:nvCxnSpPr>
        <xdr:cNvPr id="685" name="直線コネクタ 684"/>
        <xdr:cNvCxnSpPr/>
      </xdr:nvCxnSpPr>
      <xdr:spPr>
        <a:xfrm flipV="1">
          <a:off x="14592300" y="16721327"/>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99361</xdr:rowOff>
    </xdr:from>
    <xdr:to>
      <xdr:col>76</xdr:col>
      <xdr:colOff>114300</xdr:colOff>
      <xdr:row>97</xdr:row>
      <xdr:rowOff>100385</xdr:rowOff>
    </xdr:to>
    <xdr:cxnSp macro="">
      <xdr:nvCxnSpPr>
        <xdr:cNvPr id="688" name="直線コネクタ 687"/>
        <xdr:cNvCxnSpPr/>
      </xdr:nvCxnSpPr>
      <xdr:spPr>
        <a:xfrm>
          <a:off x="13703300" y="16730011"/>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99361</xdr:rowOff>
    </xdr:from>
    <xdr:to>
      <xdr:col>71</xdr:col>
      <xdr:colOff>177800</xdr:colOff>
      <xdr:row>97</xdr:row>
      <xdr:rowOff>100178</xdr:rowOff>
    </xdr:to>
    <xdr:cxnSp macro="">
      <xdr:nvCxnSpPr>
        <xdr:cNvPr id="691" name="直線コネクタ 690"/>
        <xdr:cNvCxnSpPr/>
      </xdr:nvCxnSpPr>
      <xdr:spPr>
        <a:xfrm flipV="1">
          <a:off x="12814300" y="1673001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36709</xdr:rowOff>
    </xdr:from>
    <xdr:to>
      <xdr:col>85</xdr:col>
      <xdr:colOff>177800</xdr:colOff>
      <xdr:row>97</xdr:row>
      <xdr:rowOff>138309</xdr:rowOff>
    </xdr:to>
    <xdr:sp macro="" textlink="">
      <xdr:nvSpPr>
        <xdr:cNvPr id="701" name="楕円 700"/>
        <xdr:cNvSpPr/>
      </xdr:nvSpPr>
      <xdr:spPr>
        <a:xfrm>
          <a:off x="16268700" y="166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59586</xdr:rowOff>
    </xdr:from>
    <xdr:ext cx="599010" cy="259045"/>
    <xdr:sp macro="" textlink="">
      <xdr:nvSpPr>
        <xdr:cNvPr id="702" name="公債費該当値テキスト"/>
        <xdr:cNvSpPr txBox="1"/>
      </xdr:nvSpPr>
      <xdr:spPr>
        <a:xfrm>
          <a:off x="16370300" y="1651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39877</xdr:rowOff>
    </xdr:from>
    <xdr:to>
      <xdr:col>81</xdr:col>
      <xdr:colOff>101600</xdr:colOff>
      <xdr:row>97</xdr:row>
      <xdr:rowOff>141477</xdr:rowOff>
    </xdr:to>
    <xdr:sp macro="" textlink="">
      <xdr:nvSpPr>
        <xdr:cNvPr id="703" name="楕円 702"/>
        <xdr:cNvSpPr/>
      </xdr:nvSpPr>
      <xdr:spPr>
        <a:xfrm>
          <a:off x="15430500" y="166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158004</xdr:rowOff>
    </xdr:from>
    <xdr:ext cx="599010" cy="259045"/>
    <xdr:sp macro="" textlink="">
      <xdr:nvSpPr>
        <xdr:cNvPr id="704" name="テキスト ボックス 703"/>
        <xdr:cNvSpPr txBox="1"/>
      </xdr:nvSpPr>
      <xdr:spPr>
        <a:xfrm>
          <a:off x="15181795" y="1644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49585</xdr:rowOff>
    </xdr:from>
    <xdr:to>
      <xdr:col>76</xdr:col>
      <xdr:colOff>165100</xdr:colOff>
      <xdr:row>97</xdr:row>
      <xdr:rowOff>151185</xdr:rowOff>
    </xdr:to>
    <xdr:sp macro="" textlink="">
      <xdr:nvSpPr>
        <xdr:cNvPr id="705" name="楕円 704"/>
        <xdr:cNvSpPr/>
      </xdr:nvSpPr>
      <xdr:spPr>
        <a:xfrm>
          <a:off x="14541500" y="166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167712</xdr:rowOff>
    </xdr:from>
    <xdr:ext cx="599010" cy="259045"/>
    <xdr:sp macro="" textlink="">
      <xdr:nvSpPr>
        <xdr:cNvPr id="706" name="テキスト ボックス 705"/>
        <xdr:cNvSpPr txBox="1"/>
      </xdr:nvSpPr>
      <xdr:spPr>
        <a:xfrm>
          <a:off x="14292795" y="164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48561</xdr:rowOff>
    </xdr:from>
    <xdr:to>
      <xdr:col>72</xdr:col>
      <xdr:colOff>38100</xdr:colOff>
      <xdr:row>97</xdr:row>
      <xdr:rowOff>150161</xdr:rowOff>
    </xdr:to>
    <xdr:sp macro="" textlink="">
      <xdr:nvSpPr>
        <xdr:cNvPr id="707" name="楕円 706"/>
        <xdr:cNvSpPr/>
      </xdr:nvSpPr>
      <xdr:spPr>
        <a:xfrm>
          <a:off x="13652500" y="166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166688</xdr:rowOff>
    </xdr:from>
    <xdr:ext cx="599010" cy="259045"/>
    <xdr:sp macro="" textlink="">
      <xdr:nvSpPr>
        <xdr:cNvPr id="708" name="テキスト ボックス 707"/>
        <xdr:cNvSpPr txBox="1"/>
      </xdr:nvSpPr>
      <xdr:spPr>
        <a:xfrm>
          <a:off x="13403795" y="164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49378</xdr:rowOff>
    </xdr:from>
    <xdr:to>
      <xdr:col>67</xdr:col>
      <xdr:colOff>101600</xdr:colOff>
      <xdr:row>97</xdr:row>
      <xdr:rowOff>150978</xdr:rowOff>
    </xdr:to>
    <xdr:sp macro="" textlink="">
      <xdr:nvSpPr>
        <xdr:cNvPr id="709" name="楕円 708"/>
        <xdr:cNvSpPr/>
      </xdr:nvSpPr>
      <xdr:spPr>
        <a:xfrm>
          <a:off x="12763500" y="166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167505</xdr:rowOff>
    </xdr:from>
    <xdr:ext cx="599010" cy="259045"/>
    <xdr:sp macro="" textlink="">
      <xdr:nvSpPr>
        <xdr:cNvPr id="710" name="テキスト ボックス 709"/>
        <xdr:cNvSpPr txBox="1"/>
      </xdr:nvSpPr>
      <xdr:spPr>
        <a:xfrm>
          <a:off x="12514795" y="1645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住民一人当たりコストの目的別比較において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については、繰上償還を実施し、後年度負担の軽減を図っているため、類似団体平均を上回って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年々上昇しているものの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低い水準にある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元利償還金の増加や実質公債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引続き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良質な地方債を活用するなど適正な水準の維持に努め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防災無線デジタル化に向けた改修工事を実施し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ていたことにより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大幅に増加したが、改修事業が終了したことで、類似団体平均を下回った。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土木費については、町道の改良事業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橋梁の長寿命化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災害対策としての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河川の浚渫事業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や護岸改修工事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を行っている。近年は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いたが、３年度については下回った。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新型コロナウイルス感染症対策の一環である低所得者等の支援による給付事業や障害者自立支援給付費等の影響で前年度より増加しているが、類似団体平均は下回った。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も、新型コロナウイルスワクチン接種に係る経費等で、前年度より増加しているが、類似団体平均は下回っている。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財政調整基金残高は、標準財政規模の２０％程度を目安とし、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みの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てしていたが、３年度は国道通行止め対策事業で大きく基金取崩ししたため、後年を見据え、元金の積立てを行った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実質収支比率については、例年５％前後を維持しており、適正な財政運営を図るよう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単年度収支の増加や繰上償還を実施していることによる繰上償還額の増減、財政調整基金の積立額や取崩し額による影響があり、年度によって若干の変動はあるが、今後も財政の健全化を図り、適正な水準を維持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全ての会計において、赤字や資金不足は発生しておらず、連結実質赤字比率は発生していない。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病院事業会計については、稼働病床数の向上に努め、改革プランに沿った更なる病院経営の安定性を図る必要がある。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介護保険サービス事業については、おとべ荘建替え事業経費が多額となり、指定管理委託しているものの、管理委託料の見直しや今後も一層、利用率（稼働率）の向上に努めていく必要がある。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国保会計については、都道府県化された中で、適正な保険料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率を設定し、収支の均衡を図って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おり、統一保険料等に向け、適正な運営を進めていく。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簡易水道事業については、導水管の更新事業による施設整備費等がかかる中、適正な運営管理を図っていく必要がある。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公共下水道事業については、ストックマネジメント計画よる浄化センターの更新事業が始まるため、接続率の向上に努めるなど更なる経営の健全化を図っていく。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また、簡易水道事業、公共下水道事業、漁業集落排水事業においては、令和６年度より法適用となるため、病院事業会計同様、更なる経営の安定性を図っていく必要がある。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42" sqref="AM42:AN42"/>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04" t="s">
        <v>79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78"/>
      <c r="DK1" s="178"/>
      <c r="DL1" s="178"/>
      <c r="DM1" s="178"/>
      <c r="DN1" s="178"/>
      <c r="DO1" s="178"/>
    </row>
    <row r="2" spans="1:119" ht="24" thickBot="1" x14ac:dyDescent="0.25">
      <c r="B2" s="179" t="s">
        <v>80</v>
      </c>
      <c r="C2" s="179"/>
      <c r="D2" s="180"/>
    </row>
    <row r="3" spans="1:119" ht="18.75" customHeight="1" thickBot="1" x14ac:dyDescent="0.25">
      <c r="A3" s="178"/>
      <c r="B3" s="605" t="s">
        <v>81</v>
      </c>
      <c r="C3" s="606"/>
      <c r="D3" s="606"/>
      <c r="E3" s="607"/>
      <c r="F3" s="607"/>
      <c r="G3" s="607"/>
      <c r="H3" s="607"/>
      <c r="I3" s="607"/>
      <c r="J3" s="607"/>
      <c r="K3" s="607"/>
      <c r="L3" s="607" t="s">
        <v>82</v>
      </c>
      <c r="M3" s="607"/>
      <c r="N3" s="607"/>
      <c r="O3" s="607"/>
      <c r="P3" s="607"/>
      <c r="Q3" s="607"/>
      <c r="R3" s="613"/>
      <c r="S3" s="613"/>
      <c r="T3" s="613"/>
      <c r="U3" s="613"/>
      <c r="V3" s="614"/>
      <c r="W3" s="527" t="s">
        <v>83</v>
      </c>
      <c r="X3" s="528"/>
      <c r="Y3" s="528"/>
      <c r="Z3" s="528"/>
      <c r="AA3" s="528"/>
      <c r="AB3" s="606"/>
      <c r="AC3" s="613"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19"/>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19"/>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8"/>
      <c r="C4" s="609"/>
      <c r="D4" s="609"/>
      <c r="E4" s="610"/>
      <c r="F4" s="610"/>
      <c r="G4" s="610"/>
      <c r="H4" s="610"/>
      <c r="I4" s="610"/>
      <c r="J4" s="610"/>
      <c r="K4" s="610"/>
      <c r="L4" s="610"/>
      <c r="M4" s="610"/>
      <c r="N4" s="610"/>
      <c r="O4" s="610"/>
      <c r="P4" s="610"/>
      <c r="Q4" s="610"/>
      <c r="R4" s="615"/>
      <c r="S4" s="615"/>
      <c r="T4" s="615"/>
      <c r="U4" s="615"/>
      <c r="V4" s="616"/>
      <c r="W4" s="599"/>
      <c r="X4" s="409"/>
      <c r="Y4" s="409"/>
      <c r="Z4" s="409"/>
      <c r="AA4" s="409"/>
      <c r="AB4" s="609"/>
      <c r="AC4" s="615"/>
      <c r="AD4" s="409"/>
      <c r="AE4" s="409"/>
      <c r="AF4" s="409"/>
      <c r="AG4" s="409"/>
      <c r="AH4" s="409"/>
      <c r="AI4" s="409"/>
      <c r="AJ4" s="409"/>
      <c r="AK4" s="409"/>
      <c r="AL4" s="600"/>
      <c r="AM4" s="549"/>
      <c r="AN4" s="447"/>
      <c r="AO4" s="447"/>
      <c r="AP4" s="447"/>
      <c r="AQ4" s="447"/>
      <c r="AR4" s="447"/>
      <c r="AS4" s="447"/>
      <c r="AT4" s="447"/>
      <c r="AU4" s="447"/>
      <c r="AV4" s="447"/>
      <c r="AW4" s="447"/>
      <c r="AX4" s="618"/>
      <c r="AY4" s="484" t="s">
        <v>90</v>
      </c>
      <c r="AZ4" s="485"/>
      <c r="BA4" s="485"/>
      <c r="BB4" s="485"/>
      <c r="BC4" s="485"/>
      <c r="BD4" s="485"/>
      <c r="BE4" s="485"/>
      <c r="BF4" s="485"/>
      <c r="BG4" s="485"/>
      <c r="BH4" s="485"/>
      <c r="BI4" s="485"/>
      <c r="BJ4" s="485"/>
      <c r="BK4" s="485"/>
      <c r="BL4" s="485"/>
      <c r="BM4" s="486"/>
      <c r="BN4" s="487">
        <v>4624885</v>
      </c>
      <c r="BO4" s="488"/>
      <c r="BP4" s="488"/>
      <c r="BQ4" s="488"/>
      <c r="BR4" s="488"/>
      <c r="BS4" s="488"/>
      <c r="BT4" s="488"/>
      <c r="BU4" s="489"/>
      <c r="BV4" s="487">
        <v>4936606</v>
      </c>
      <c r="BW4" s="488"/>
      <c r="BX4" s="488"/>
      <c r="BY4" s="488"/>
      <c r="BZ4" s="488"/>
      <c r="CA4" s="488"/>
      <c r="CB4" s="488"/>
      <c r="CC4" s="489"/>
      <c r="CD4" s="620" t="s">
        <v>91</v>
      </c>
      <c r="CE4" s="621"/>
      <c r="CF4" s="621"/>
      <c r="CG4" s="621"/>
      <c r="CH4" s="621"/>
      <c r="CI4" s="621"/>
      <c r="CJ4" s="621"/>
      <c r="CK4" s="621"/>
      <c r="CL4" s="621"/>
      <c r="CM4" s="621"/>
      <c r="CN4" s="621"/>
      <c r="CO4" s="621"/>
      <c r="CP4" s="621"/>
      <c r="CQ4" s="621"/>
      <c r="CR4" s="621"/>
      <c r="CS4" s="622"/>
      <c r="CT4" s="623">
        <v>4</v>
      </c>
      <c r="CU4" s="624"/>
      <c r="CV4" s="624"/>
      <c r="CW4" s="624"/>
      <c r="CX4" s="624"/>
      <c r="CY4" s="624"/>
      <c r="CZ4" s="624"/>
      <c r="DA4" s="625"/>
      <c r="DB4" s="623">
        <v>3.7</v>
      </c>
      <c r="DC4" s="624"/>
      <c r="DD4" s="624"/>
      <c r="DE4" s="624"/>
      <c r="DF4" s="624"/>
      <c r="DG4" s="624"/>
      <c r="DH4" s="624"/>
      <c r="DI4" s="625"/>
    </row>
    <row r="5" spans="1:119" ht="18.75" customHeight="1" x14ac:dyDescent="0.2">
      <c r="A5" s="178"/>
      <c r="B5" s="611"/>
      <c r="C5" s="448"/>
      <c r="D5" s="448"/>
      <c r="E5" s="612"/>
      <c r="F5" s="612"/>
      <c r="G5" s="612"/>
      <c r="H5" s="612"/>
      <c r="I5" s="612"/>
      <c r="J5" s="612"/>
      <c r="K5" s="612"/>
      <c r="L5" s="612"/>
      <c r="M5" s="612"/>
      <c r="N5" s="612"/>
      <c r="O5" s="612"/>
      <c r="P5" s="612"/>
      <c r="Q5" s="612"/>
      <c r="R5" s="446"/>
      <c r="S5" s="446"/>
      <c r="T5" s="446"/>
      <c r="U5" s="446"/>
      <c r="V5" s="617"/>
      <c r="W5" s="549"/>
      <c r="X5" s="447"/>
      <c r="Y5" s="447"/>
      <c r="Z5" s="447"/>
      <c r="AA5" s="447"/>
      <c r="AB5" s="448"/>
      <c r="AC5" s="446"/>
      <c r="AD5" s="447"/>
      <c r="AE5" s="447"/>
      <c r="AF5" s="447"/>
      <c r="AG5" s="447"/>
      <c r="AH5" s="447"/>
      <c r="AI5" s="447"/>
      <c r="AJ5" s="447"/>
      <c r="AK5" s="447"/>
      <c r="AL5" s="618"/>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4476391</v>
      </c>
      <c r="BO5" s="459"/>
      <c r="BP5" s="459"/>
      <c r="BQ5" s="459"/>
      <c r="BR5" s="459"/>
      <c r="BS5" s="459"/>
      <c r="BT5" s="459"/>
      <c r="BU5" s="460"/>
      <c r="BV5" s="458">
        <v>4797931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67.099999999999994</v>
      </c>
      <c r="CU5" s="456"/>
      <c r="CV5" s="456"/>
      <c r="CW5" s="456"/>
      <c r="CX5" s="456"/>
      <c r="CY5" s="456"/>
      <c r="CZ5" s="456"/>
      <c r="DA5" s="457"/>
      <c r="DB5" s="455">
        <v>69.599999999999994</v>
      </c>
      <c r="DC5" s="456"/>
      <c r="DD5" s="456"/>
      <c r="DE5" s="456"/>
      <c r="DF5" s="456"/>
      <c r="DG5" s="456"/>
      <c r="DH5" s="456"/>
      <c r="DI5" s="457"/>
    </row>
    <row r="6" spans="1:119" ht="18.75" customHeight="1" x14ac:dyDescent="0.2">
      <c r="A6" s="178"/>
      <c r="B6" s="626" t="s">
        <v>96</v>
      </c>
      <c r="C6" s="445"/>
      <c r="D6" s="445"/>
      <c r="E6" s="627"/>
      <c r="F6" s="627"/>
      <c r="G6" s="627"/>
      <c r="H6" s="627"/>
      <c r="I6" s="627"/>
      <c r="J6" s="627"/>
      <c r="K6" s="627"/>
      <c r="L6" s="627" t="s">
        <v>97</v>
      </c>
      <c r="M6" s="627"/>
      <c r="N6" s="627"/>
      <c r="O6" s="627"/>
      <c r="P6" s="627"/>
      <c r="Q6" s="627"/>
      <c r="R6" s="443"/>
      <c r="S6" s="443"/>
      <c r="T6" s="443"/>
      <c r="U6" s="443"/>
      <c r="V6" s="630"/>
      <c r="W6" s="548" t="s">
        <v>98</v>
      </c>
      <c r="X6" s="444"/>
      <c r="Y6" s="444"/>
      <c r="Z6" s="444"/>
      <c r="AA6" s="444"/>
      <c r="AB6" s="445"/>
      <c r="AC6" s="633" t="s">
        <v>99</v>
      </c>
      <c r="AD6" s="634"/>
      <c r="AE6" s="634"/>
      <c r="AF6" s="634"/>
      <c r="AG6" s="634"/>
      <c r="AH6" s="634"/>
      <c r="AI6" s="634"/>
      <c r="AJ6" s="634"/>
      <c r="AK6" s="634"/>
      <c r="AL6" s="635"/>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148494</v>
      </c>
      <c r="BO6" s="459"/>
      <c r="BP6" s="459"/>
      <c r="BQ6" s="459"/>
      <c r="BR6" s="459"/>
      <c r="BS6" s="459"/>
      <c r="BT6" s="459"/>
      <c r="BU6" s="460"/>
      <c r="BV6" s="458">
        <v>138675</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69.099999999999994</v>
      </c>
      <c r="CU6" s="602"/>
      <c r="CV6" s="602"/>
      <c r="CW6" s="602"/>
      <c r="CX6" s="602"/>
      <c r="CY6" s="602"/>
      <c r="CZ6" s="602"/>
      <c r="DA6" s="603"/>
      <c r="DB6" s="601">
        <v>71.400000000000006</v>
      </c>
      <c r="DC6" s="602"/>
      <c r="DD6" s="602"/>
      <c r="DE6" s="602"/>
      <c r="DF6" s="602"/>
      <c r="DG6" s="602"/>
      <c r="DH6" s="602"/>
      <c r="DI6" s="603"/>
    </row>
    <row r="7" spans="1:119" ht="18.75" customHeight="1" x14ac:dyDescent="0.2">
      <c r="A7" s="178"/>
      <c r="B7" s="608"/>
      <c r="C7" s="609"/>
      <c r="D7" s="609"/>
      <c r="E7" s="610"/>
      <c r="F7" s="610"/>
      <c r="G7" s="610"/>
      <c r="H7" s="610"/>
      <c r="I7" s="610"/>
      <c r="J7" s="610"/>
      <c r="K7" s="610"/>
      <c r="L7" s="610"/>
      <c r="M7" s="610"/>
      <c r="N7" s="610"/>
      <c r="O7" s="610"/>
      <c r="P7" s="610"/>
      <c r="Q7" s="610"/>
      <c r="R7" s="615"/>
      <c r="S7" s="615"/>
      <c r="T7" s="615"/>
      <c r="U7" s="615"/>
      <c r="V7" s="616"/>
      <c r="W7" s="599"/>
      <c r="X7" s="409"/>
      <c r="Y7" s="409"/>
      <c r="Z7" s="409"/>
      <c r="AA7" s="409"/>
      <c r="AB7" s="609"/>
      <c r="AC7" s="636"/>
      <c r="AD7" s="410"/>
      <c r="AE7" s="410"/>
      <c r="AF7" s="410"/>
      <c r="AG7" s="410"/>
      <c r="AH7" s="410"/>
      <c r="AI7" s="410"/>
      <c r="AJ7" s="410"/>
      <c r="AK7" s="410"/>
      <c r="AL7" s="637"/>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44824</v>
      </c>
      <c r="BO7" s="459"/>
      <c r="BP7" s="459"/>
      <c r="BQ7" s="459"/>
      <c r="BR7" s="459"/>
      <c r="BS7" s="459"/>
      <c r="BT7" s="459"/>
      <c r="BU7" s="460"/>
      <c r="BV7" s="458">
        <v>50122</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2595284</v>
      </c>
      <c r="CU7" s="459"/>
      <c r="CV7" s="459"/>
      <c r="CW7" s="459"/>
      <c r="CX7" s="459"/>
      <c r="CY7" s="459"/>
      <c r="CZ7" s="459"/>
      <c r="DA7" s="460"/>
      <c r="DB7" s="458">
        <v>2380912</v>
      </c>
      <c r="DC7" s="459"/>
      <c r="DD7" s="459"/>
      <c r="DE7" s="459"/>
      <c r="DF7" s="459"/>
      <c r="DG7" s="459"/>
      <c r="DH7" s="459"/>
      <c r="DI7" s="460"/>
    </row>
    <row r="8" spans="1:119" ht="18.75" customHeight="1" thickBot="1" x14ac:dyDescent="0.25">
      <c r="A8" s="178"/>
      <c r="B8" s="628"/>
      <c r="C8" s="554"/>
      <c r="D8" s="554"/>
      <c r="E8" s="629"/>
      <c r="F8" s="629"/>
      <c r="G8" s="629"/>
      <c r="H8" s="629"/>
      <c r="I8" s="629"/>
      <c r="J8" s="629"/>
      <c r="K8" s="629"/>
      <c r="L8" s="629"/>
      <c r="M8" s="629"/>
      <c r="N8" s="629"/>
      <c r="O8" s="629"/>
      <c r="P8" s="629"/>
      <c r="Q8" s="629"/>
      <c r="R8" s="631"/>
      <c r="S8" s="631"/>
      <c r="T8" s="631"/>
      <c r="U8" s="631"/>
      <c r="V8" s="632"/>
      <c r="W8" s="529"/>
      <c r="X8" s="530"/>
      <c r="Y8" s="530"/>
      <c r="Z8" s="530"/>
      <c r="AA8" s="530"/>
      <c r="AB8" s="554"/>
      <c r="AC8" s="638"/>
      <c r="AD8" s="639"/>
      <c r="AE8" s="639"/>
      <c r="AF8" s="639"/>
      <c r="AG8" s="639"/>
      <c r="AH8" s="639"/>
      <c r="AI8" s="639"/>
      <c r="AJ8" s="639"/>
      <c r="AK8" s="639"/>
      <c r="AL8" s="640"/>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103670</v>
      </c>
      <c r="BO8" s="459"/>
      <c r="BP8" s="459"/>
      <c r="BQ8" s="459"/>
      <c r="BR8" s="459"/>
      <c r="BS8" s="459"/>
      <c r="BT8" s="459"/>
      <c r="BU8" s="460"/>
      <c r="BV8" s="458">
        <v>88553</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0.14000000000000001</v>
      </c>
      <c r="CU8" s="562"/>
      <c r="CV8" s="562"/>
      <c r="CW8" s="562"/>
      <c r="CX8" s="562"/>
      <c r="CY8" s="562"/>
      <c r="CZ8" s="562"/>
      <c r="DA8" s="563"/>
      <c r="DB8" s="561">
        <v>0.15</v>
      </c>
      <c r="DC8" s="562"/>
      <c r="DD8" s="562"/>
      <c r="DE8" s="562"/>
      <c r="DF8" s="562"/>
      <c r="DG8" s="562"/>
      <c r="DH8" s="562"/>
      <c r="DI8" s="563"/>
    </row>
    <row r="9" spans="1:119" ht="18.75" customHeight="1" thickBot="1" x14ac:dyDescent="0.25">
      <c r="A9" s="178"/>
      <c r="B9" s="590" t="s">
        <v>109</v>
      </c>
      <c r="C9" s="591"/>
      <c r="D9" s="591"/>
      <c r="E9" s="591"/>
      <c r="F9" s="591"/>
      <c r="G9" s="591"/>
      <c r="H9" s="591"/>
      <c r="I9" s="591"/>
      <c r="J9" s="591"/>
      <c r="K9" s="509"/>
      <c r="L9" s="592" t="s">
        <v>110</v>
      </c>
      <c r="M9" s="593"/>
      <c r="N9" s="593"/>
      <c r="O9" s="593"/>
      <c r="P9" s="593"/>
      <c r="Q9" s="594"/>
      <c r="R9" s="595">
        <v>3403</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113</v>
      </c>
      <c r="AV9" s="517"/>
      <c r="AW9" s="517"/>
      <c r="AX9" s="517"/>
      <c r="AY9" s="472" t="s">
        <v>114</v>
      </c>
      <c r="AZ9" s="473"/>
      <c r="BA9" s="473"/>
      <c r="BB9" s="473"/>
      <c r="BC9" s="473"/>
      <c r="BD9" s="473"/>
      <c r="BE9" s="473"/>
      <c r="BF9" s="473"/>
      <c r="BG9" s="473"/>
      <c r="BH9" s="473"/>
      <c r="BI9" s="473"/>
      <c r="BJ9" s="473"/>
      <c r="BK9" s="473"/>
      <c r="BL9" s="473"/>
      <c r="BM9" s="474"/>
      <c r="BN9" s="458">
        <v>15117</v>
      </c>
      <c r="BO9" s="459"/>
      <c r="BP9" s="459"/>
      <c r="BQ9" s="459"/>
      <c r="BR9" s="459"/>
      <c r="BS9" s="459"/>
      <c r="BT9" s="459"/>
      <c r="BU9" s="460"/>
      <c r="BV9" s="458">
        <v>-36419</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15.1</v>
      </c>
      <c r="CU9" s="456"/>
      <c r="CV9" s="456"/>
      <c r="CW9" s="456"/>
      <c r="CX9" s="456"/>
      <c r="CY9" s="456"/>
      <c r="CZ9" s="456"/>
      <c r="DA9" s="457"/>
      <c r="DB9" s="455">
        <v>16.100000000000001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3906</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48274</v>
      </c>
      <c r="BO10" s="459"/>
      <c r="BP10" s="459"/>
      <c r="BQ10" s="459"/>
      <c r="BR10" s="459"/>
      <c r="BS10" s="459"/>
      <c r="BT10" s="459"/>
      <c r="BU10" s="460"/>
      <c r="BV10" s="458">
        <v>744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52581</v>
      </c>
      <c r="BO11" s="459"/>
      <c r="BP11" s="459"/>
      <c r="BQ11" s="459"/>
      <c r="BR11" s="459"/>
      <c r="BS11" s="459"/>
      <c r="BT11" s="459"/>
      <c r="BU11" s="460"/>
      <c r="BV11" s="458">
        <v>74239</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3428</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113</v>
      </c>
      <c r="AV12" s="517"/>
      <c r="AW12" s="517"/>
      <c r="AX12" s="517"/>
      <c r="AY12" s="472" t="s">
        <v>134</v>
      </c>
      <c r="AZ12" s="473"/>
      <c r="BA12" s="473"/>
      <c r="BB12" s="473"/>
      <c r="BC12" s="473"/>
      <c r="BD12" s="473"/>
      <c r="BE12" s="473"/>
      <c r="BF12" s="473"/>
      <c r="BG12" s="473"/>
      <c r="BH12" s="473"/>
      <c r="BI12" s="473"/>
      <c r="BJ12" s="473"/>
      <c r="BK12" s="473"/>
      <c r="BL12" s="473"/>
      <c r="BM12" s="474"/>
      <c r="BN12" s="458">
        <v>44193</v>
      </c>
      <c r="BO12" s="459"/>
      <c r="BP12" s="459"/>
      <c r="BQ12" s="459"/>
      <c r="BR12" s="459"/>
      <c r="BS12" s="459"/>
      <c r="BT12" s="459"/>
      <c r="BU12" s="460"/>
      <c r="BV12" s="458">
        <v>6209</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3400</v>
      </c>
      <c r="S13" s="546"/>
      <c r="T13" s="546"/>
      <c r="U13" s="546"/>
      <c r="V13" s="547"/>
      <c r="W13" s="548" t="s">
        <v>137</v>
      </c>
      <c r="X13" s="444"/>
      <c r="Y13" s="444"/>
      <c r="Z13" s="444"/>
      <c r="AA13" s="444"/>
      <c r="AB13" s="445"/>
      <c r="AC13" s="411">
        <v>161</v>
      </c>
      <c r="AD13" s="412"/>
      <c r="AE13" s="412"/>
      <c r="AF13" s="412"/>
      <c r="AG13" s="413"/>
      <c r="AH13" s="411">
        <v>275</v>
      </c>
      <c r="AI13" s="412"/>
      <c r="AJ13" s="412"/>
      <c r="AK13" s="412"/>
      <c r="AL13" s="471"/>
      <c r="AM13" s="515" t="s">
        <v>138</v>
      </c>
      <c r="AN13" s="415"/>
      <c r="AO13" s="415"/>
      <c r="AP13" s="415"/>
      <c r="AQ13" s="415"/>
      <c r="AR13" s="415"/>
      <c r="AS13" s="415"/>
      <c r="AT13" s="416"/>
      <c r="AU13" s="516" t="s">
        <v>118</v>
      </c>
      <c r="AV13" s="517"/>
      <c r="AW13" s="517"/>
      <c r="AX13" s="517"/>
      <c r="AY13" s="472" t="s">
        <v>139</v>
      </c>
      <c r="AZ13" s="473"/>
      <c r="BA13" s="473"/>
      <c r="BB13" s="473"/>
      <c r="BC13" s="473"/>
      <c r="BD13" s="473"/>
      <c r="BE13" s="473"/>
      <c r="BF13" s="473"/>
      <c r="BG13" s="473"/>
      <c r="BH13" s="473"/>
      <c r="BI13" s="473"/>
      <c r="BJ13" s="473"/>
      <c r="BK13" s="473"/>
      <c r="BL13" s="473"/>
      <c r="BM13" s="474"/>
      <c r="BN13" s="458">
        <v>71779</v>
      </c>
      <c r="BO13" s="459"/>
      <c r="BP13" s="459"/>
      <c r="BQ13" s="459"/>
      <c r="BR13" s="459"/>
      <c r="BS13" s="459"/>
      <c r="BT13" s="459"/>
      <c r="BU13" s="460"/>
      <c r="BV13" s="458">
        <v>32355</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5</v>
      </c>
      <c r="CU13" s="456"/>
      <c r="CV13" s="456"/>
      <c r="CW13" s="456"/>
      <c r="CX13" s="456"/>
      <c r="CY13" s="456"/>
      <c r="CZ13" s="456"/>
      <c r="DA13" s="457"/>
      <c r="DB13" s="455">
        <v>4.3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141</v>
      </c>
      <c r="M14" s="585"/>
      <c r="N14" s="585"/>
      <c r="O14" s="585"/>
      <c r="P14" s="585"/>
      <c r="Q14" s="586"/>
      <c r="R14" s="545">
        <v>3520</v>
      </c>
      <c r="S14" s="546"/>
      <c r="T14" s="546"/>
      <c r="U14" s="546"/>
      <c r="V14" s="547"/>
      <c r="W14" s="549"/>
      <c r="X14" s="447"/>
      <c r="Y14" s="447"/>
      <c r="Z14" s="447"/>
      <c r="AA14" s="447"/>
      <c r="AB14" s="448"/>
      <c r="AC14" s="538">
        <v>10.3</v>
      </c>
      <c r="AD14" s="539"/>
      <c r="AE14" s="539"/>
      <c r="AF14" s="539"/>
      <c r="AG14" s="540"/>
      <c r="AH14" s="538">
        <v>15.7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143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144</v>
      </c>
      <c r="N15" s="543"/>
      <c r="O15" s="543"/>
      <c r="P15" s="543"/>
      <c r="Q15" s="544"/>
      <c r="R15" s="545">
        <v>3504</v>
      </c>
      <c r="S15" s="546"/>
      <c r="T15" s="546"/>
      <c r="U15" s="546"/>
      <c r="V15" s="547"/>
      <c r="W15" s="548" t="s">
        <v>145</v>
      </c>
      <c r="X15" s="444"/>
      <c r="Y15" s="444"/>
      <c r="Z15" s="444"/>
      <c r="AA15" s="444"/>
      <c r="AB15" s="445"/>
      <c r="AC15" s="411">
        <v>457</v>
      </c>
      <c r="AD15" s="412"/>
      <c r="AE15" s="412"/>
      <c r="AF15" s="412"/>
      <c r="AG15" s="413"/>
      <c r="AH15" s="411">
        <v>489</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326877</v>
      </c>
      <c r="BO15" s="488"/>
      <c r="BP15" s="488"/>
      <c r="BQ15" s="488"/>
      <c r="BR15" s="488"/>
      <c r="BS15" s="488"/>
      <c r="BT15" s="488"/>
      <c r="BU15" s="489"/>
      <c r="BV15" s="487">
        <v>334835</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29.3</v>
      </c>
      <c r="AD16" s="539"/>
      <c r="AE16" s="539"/>
      <c r="AF16" s="539"/>
      <c r="AG16" s="540"/>
      <c r="AH16" s="538">
        <v>27.8</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2445761</v>
      </c>
      <c r="BO16" s="459"/>
      <c r="BP16" s="459"/>
      <c r="BQ16" s="459"/>
      <c r="BR16" s="459"/>
      <c r="BS16" s="459"/>
      <c r="BT16" s="459"/>
      <c r="BU16" s="460"/>
      <c r="BV16" s="458">
        <v>2250445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940</v>
      </c>
      <c r="AD17" s="412"/>
      <c r="AE17" s="412"/>
      <c r="AF17" s="412"/>
      <c r="AG17" s="413"/>
      <c r="AH17" s="411">
        <v>993</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398326</v>
      </c>
      <c r="BO17" s="459"/>
      <c r="BP17" s="459"/>
      <c r="BQ17" s="459"/>
      <c r="BR17" s="459"/>
      <c r="BS17" s="459"/>
      <c r="BT17" s="459"/>
      <c r="BU17" s="460"/>
      <c r="BV17" s="458">
        <v>407013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155</v>
      </c>
      <c r="C18" s="509"/>
      <c r="D18" s="509"/>
      <c r="E18" s="510"/>
      <c r="F18" s="510"/>
      <c r="G18" s="510"/>
      <c r="H18" s="510"/>
      <c r="I18" s="510"/>
      <c r="J18" s="510"/>
      <c r="K18" s="510"/>
      <c r="L18" s="511">
        <v>162.59</v>
      </c>
      <c r="M18" s="511"/>
      <c r="N18" s="511"/>
      <c r="O18" s="511"/>
      <c r="P18" s="511"/>
      <c r="Q18" s="511"/>
      <c r="R18" s="512"/>
      <c r="S18" s="512"/>
      <c r="T18" s="512"/>
      <c r="U18" s="512"/>
      <c r="V18" s="513"/>
      <c r="W18" s="529"/>
      <c r="X18" s="530"/>
      <c r="Y18" s="530"/>
      <c r="Z18" s="530"/>
      <c r="AA18" s="530"/>
      <c r="AB18" s="554"/>
      <c r="AC18" s="428">
        <v>60.3</v>
      </c>
      <c r="AD18" s="429"/>
      <c r="AE18" s="429"/>
      <c r="AF18" s="429"/>
      <c r="AG18" s="514"/>
      <c r="AH18" s="428">
        <v>56.5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1760092</v>
      </c>
      <c r="BO18" s="459"/>
      <c r="BP18" s="459"/>
      <c r="BQ18" s="459"/>
      <c r="BR18" s="459"/>
      <c r="BS18" s="459"/>
      <c r="BT18" s="459"/>
      <c r="BU18" s="460"/>
      <c r="BV18" s="458">
        <v>1674328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157</v>
      </c>
      <c r="C19" s="509"/>
      <c r="D19" s="509"/>
      <c r="E19" s="510"/>
      <c r="F19" s="510"/>
      <c r="G19" s="510"/>
      <c r="H19" s="510"/>
      <c r="I19" s="510"/>
      <c r="J19" s="510"/>
      <c r="K19" s="510"/>
      <c r="L19" s="518">
        <v>21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3337265</v>
      </c>
      <c r="BO19" s="459"/>
      <c r="BP19" s="459"/>
      <c r="BQ19" s="459"/>
      <c r="BR19" s="459"/>
      <c r="BS19" s="459"/>
      <c r="BT19" s="459"/>
      <c r="BU19" s="460"/>
      <c r="BV19" s="458">
        <v>3150186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159</v>
      </c>
      <c r="C20" s="509"/>
      <c r="D20" s="509"/>
      <c r="E20" s="510"/>
      <c r="F20" s="510"/>
      <c r="G20" s="510"/>
      <c r="H20" s="510"/>
      <c r="I20" s="510"/>
      <c r="J20" s="510"/>
      <c r="K20" s="510"/>
      <c r="L20" s="518">
        <v>1597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3902374</v>
      </c>
      <c r="BO22" s="488"/>
      <c r="BP22" s="488"/>
      <c r="BQ22" s="488"/>
      <c r="BR22" s="488"/>
      <c r="BS22" s="488"/>
      <c r="BT22" s="488"/>
      <c r="BU22" s="489"/>
      <c r="BV22" s="487">
        <v>3992242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3330951</v>
      </c>
      <c r="BO23" s="459"/>
      <c r="BP23" s="459"/>
      <c r="BQ23" s="459"/>
      <c r="BR23" s="459"/>
      <c r="BS23" s="459"/>
      <c r="BT23" s="459"/>
      <c r="BU23" s="460"/>
      <c r="BV23" s="458">
        <v>3443107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169</v>
      </c>
      <c r="F24" s="415"/>
      <c r="G24" s="415"/>
      <c r="H24" s="415"/>
      <c r="I24" s="415"/>
      <c r="J24" s="415"/>
      <c r="K24" s="416"/>
      <c r="L24" s="411">
        <v>1</v>
      </c>
      <c r="M24" s="412"/>
      <c r="N24" s="412"/>
      <c r="O24" s="412"/>
      <c r="P24" s="413"/>
      <c r="Q24" s="411">
        <v>7500</v>
      </c>
      <c r="R24" s="412"/>
      <c r="S24" s="412"/>
      <c r="T24" s="412"/>
      <c r="U24" s="412"/>
      <c r="V24" s="413"/>
      <c r="W24" s="501"/>
      <c r="X24" s="438"/>
      <c r="Y24" s="439"/>
      <c r="Z24" s="414" t="s">
        <v>170</v>
      </c>
      <c r="AA24" s="415"/>
      <c r="AB24" s="415"/>
      <c r="AC24" s="415"/>
      <c r="AD24" s="415"/>
      <c r="AE24" s="415"/>
      <c r="AF24" s="415"/>
      <c r="AG24" s="416"/>
      <c r="AH24" s="411">
        <v>61</v>
      </c>
      <c r="AI24" s="412"/>
      <c r="AJ24" s="412"/>
      <c r="AK24" s="412"/>
      <c r="AL24" s="413"/>
      <c r="AM24" s="411">
        <v>172813</v>
      </c>
      <c r="AN24" s="412"/>
      <c r="AO24" s="412"/>
      <c r="AP24" s="412"/>
      <c r="AQ24" s="412"/>
      <c r="AR24" s="413"/>
      <c r="AS24" s="411">
        <v>2833</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3358399</v>
      </c>
      <c r="BO24" s="459"/>
      <c r="BP24" s="459"/>
      <c r="BQ24" s="459"/>
      <c r="BR24" s="459"/>
      <c r="BS24" s="459"/>
      <c r="BT24" s="459"/>
      <c r="BU24" s="460"/>
      <c r="BV24" s="458">
        <v>3374500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172</v>
      </c>
      <c r="F25" s="415"/>
      <c r="G25" s="415"/>
      <c r="H25" s="415"/>
      <c r="I25" s="415"/>
      <c r="J25" s="415"/>
      <c r="K25" s="416"/>
      <c r="L25" s="411">
        <v>1</v>
      </c>
      <c r="M25" s="412"/>
      <c r="N25" s="412"/>
      <c r="O25" s="412"/>
      <c r="P25" s="413"/>
      <c r="Q25" s="411">
        <v>6150</v>
      </c>
      <c r="R25" s="412"/>
      <c r="S25" s="412"/>
      <c r="T25" s="412"/>
      <c r="U25" s="412"/>
      <c r="V25" s="413"/>
      <c r="W25" s="501"/>
      <c r="X25" s="438"/>
      <c r="Y25" s="439"/>
      <c r="Z25" s="414" t="s">
        <v>173</v>
      </c>
      <c r="AA25" s="415"/>
      <c r="AB25" s="415"/>
      <c r="AC25" s="415"/>
      <c r="AD25" s="415"/>
      <c r="AE25" s="415"/>
      <c r="AF25" s="415"/>
      <c r="AG25" s="416"/>
      <c r="AH25" s="411" t="s">
        <v>128</v>
      </c>
      <c r="AI25" s="412"/>
      <c r="AJ25" s="412"/>
      <c r="AK25" s="412"/>
      <c r="AL25" s="413"/>
      <c r="AM25" s="411" t="s">
        <v>128</v>
      </c>
      <c r="AN25" s="412"/>
      <c r="AO25" s="412"/>
      <c r="AP25" s="412"/>
      <c r="AQ25" s="412"/>
      <c r="AR25" s="413"/>
      <c r="AS25" s="411" t="s">
        <v>128</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t="s">
        <v>128</v>
      </c>
      <c r="BO25" s="488"/>
      <c r="BP25" s="488"/>
      <c r="BQ25" s="488"/>
      <c r="BR25" s="488"/>
      <c r="BS25" s="488"/>
      <c r="BT25" s="488"/>
      <c r="BU25" s="489"/>
      <c r="BV25" s="487" t="s">
        <v>175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5750</v>
      </c>
      <c r="R26" s="412"/>
      <c r="S26" s="412"/>
      <c r="T26" s="412"/>
      <c r="U26" s="412"/>
      <c r="V26" s="413"/>
      <c r="W26" s="501"/>
      <c r="X26" s="438"/>
      <c r="Y26" s="439"/>
      <c r="Z26" s="414" t="s">
        <v>177</v>
      </c>
      <c r="AA26" s="469"/>
      <c r="AB26" s="469"/>
      <c r="AC26" s="469"/>
      <c r="AD26" s="469"/>
      <c r="AE26" s="469"/>
      <c r="AF26" s="469"/>
      <c r="AG26" s="470"/>
      <c r="AH26" s="411" t="s">
        <v>175</v>
      </c>
      <c r="AI26" s="412"/>
      <c r="AJ26" s="412"/>
      <c r="AK26" s="412"/>
      <c r="AL26" s="413"/>
      <c r="AM26" s="411" t="s">
        <v>175</v>
      </c>
      <c r="AN26" s="412"/>
      <c r="AO26" s="412"/>
      <c r="AP26" s="412"/>
      <c r="AQ26" s="412"/>
      <c r="AR26" s="413"/>
      <c r="AS26" s="411" t="s">
        <v>175</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2320</v>
      </c>
      <c r="R27" s="412"/>
      <c r="S27" s="412"/>
      <c r="T27" s="412"/>
      <c r="U27" s="412"/>
      <c r="V27" s="413"/>
      <c r="W27" s="501"/>
      <c r="X27" s="438"/>
      <c r="Y27" s="439"/>
      <c r="Z27" s="414" t="s">
        <v>180</v>
      </c>
      <c r="AA27" s="415"/>
      <c r="AB27" s="415"/>
      <c r="AC27" s="415"/>
      <c r="AD27" s="415"/>
      <c r="AE27" s="415"/>
      <c r="AF27" s="415"/>
      <c r="AG27" s="416"/>
      <c r="AH27" s="411" t="s">
        <v>175</v>
      </c>
      <c r="AI27" s="412"/>
      <c r="AJ27" s="412"/>
      <c r="AK27" s="412"/>
      <c r="AL27" s="413"/>
      <c r="AM27" s="411" t="s">
        <v>128</v>
      </c>
      <c r="AN27" s="412"/>
      <c r="AO27" s="412"/>
      <c r="AP27" s="412"/>
      <c r="AQ27" s="412"/>
      <c r="AR27" s="413"/>
      <c r="AS27" s="411" t="s">
        <v>128</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214215</v>
      </c>
      <c r="BO27" s="493"/>
      <c r="BP27" s="493"/>
      <c r="BQ27" s="493"/>
      <c r="BR27" s="493"/>
      <c r="BS27" s="493"/>
      <c r="BT27" s="493"/>
      <c r="BU27" s="494"/>
      <c r="BV27" s="492">
        <v>214209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1930</v>
      </c>
      <c r="R28" s="412"/>
      <c r="S28" s="412"/>
      <c r="T28" s="412"/>
      <c r="U28" s="412"/>
      <c r="V28" s="413"/>
      <c r="W28" s="501"/>
      <c r="X28" s="438"/>
      <c r="Y28" s="439"/>
      <c r="Z28" s="414" t="s">
        <v>183</v>
      </c>
      <c r="AA28" s="415"/>
      <c r="AB28" s="415"/>
      <c r="AC28" s="415"/>
      <c r="AD28" s="415"/>
      <c r="AE28" s="415"/>
      <c r="AF28" s="415"/>
      <c r="AG28" s="416"/>
      <c r="AH28" s="411" t="s">
        <v>128</v>
      </c>
      <c r="AI28" s="412"/>
      <c r="AJ28" s="412"/>
      <c r="AK28" s="412"/>
      <c r="AL28" s="413"/>
      <c r="AM28" s="411" t="s">
        <v>175</v>
      </c>
      <c r="AN28" s="412"/>
      <c r="AO28" s="412"/>
      <c r="AP28" s="412"/>
      <c r="AQ28" s="412"/>
      <c r="AR28" s="413"/>
      <c r="AS28" s="411" t="s">
        <v>143</v>
      </c>
      <c r="AT28" s="412"/>
      <c r="AU28" s="412"/>
      <c r="AV28" s="412"/>
      <c r="AW28" s="412"/>
      <c r="AX28" s="471"/>
      <c r="AY28" s="475" t="s">
        <v>184</v>
      </c>
      <c r="AZ28" s="476"/>
      <c r="BA28" s="476"/>
      <c r="BB28" s="477"/>
      <c r="BC28" s="484" t="s">
        <v>47</v>
      </c>
      <c r="BD28" s="485"/>
      <c r="BE28" s="485"/>
      <c r="BF28" s="485"/>
      <c r="BG28" s="485"/>
      <c r="BH28" s="485"/>
      <c r="BI28" s="485"/>
      <c r="BJ28" s="485"/>
      <c r="BK28" s="485"/>
      <c r="BL28" s="485"/>
      <c r="BM28" s="486"/>
      <c r="BN28" s="487">
        <v>496522</v>
      </c>
      <c r="BO28" s="488"/>
      <c r="BP28" s="488"/>
      <c r="BQ28" s="488"/>
      <c r="BR28" s="488"/>
      <c r="BS28" s="488"/>
      <c r="BT28" s="488"/>
      <c r="BU28" s="489"/>
      <c r="BV28" s="487">
        <v>492441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8</v>
      </c>
      <c r="M29" s="412"/>
      <c r="N29" s="412"/>
      <c r="O29" s="412"/>
      <c r="P29" s="413"/>
      <c r="Q29" s="411">
        <v>1700</v>
      </c>
      <c r="R29" s="412"/>
      <c r="S29" s="412"/>
      <c r="T29" s="412"/>
      <c r="U29" s="412"/>
      <c r="V29" s="413"/>
      <c r="W29" s="502"/>
      <c r="X29" s="503"/>
      <c r="Y29" s="504"/>
      <c r="Z29" s="414" t="s">
        <v>186</v>
      </c>
      <c r="AA29" s="415"/>
      <c r="AB29" s="415"/>
      <c r="AC29" s="415"/>
      <c r="AD29" s="415"/>
      <c r="AE29" s="415"/>
      <c r="AF29" s="415"/>
      <c r="AG29" s="416"/>
      <c r="AH29" s="411">
        <v>61</v>
      </c>
      <c r="AI29" s="412"/>
      <c r="AJ29" s="412"/>
      <c r="AK29" s="412"/>
      <c r="AL29" s="413"/>
      <c r="AM29" s="411">
        <v>172813</v>
      </c>
      <c r="AN29" s="412"/>
      <c r="AO29" s="412"/>
      <c r="AP29" s="412"/>
      <c r="AQ29" s="412"/>
      <c r="AR29" s="413"/>
      <c r="AS29" s="411">
        <v>2833</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1982898</v>
      </c>
      <c r="BO29" s="459"/>
      <c r="BP29" s="459"/>
      <c r="BQ29" s="459"/>
      <c r="BR29" s="459"/>
      <c r="BS29" s="459"/>
      <c r="BT29" s="459"/>
      <c r="BU29" s="460"/>
      <c r="BV29" s="458">
        <v>1800665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97.1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3229960</v>
      </c>
      <c r="BO30" s="493"/>
      <c r="BP30" s="493"/>
      <c r="BQ30" s="493"/>
      <c r="BR30" s="493"/>
      <c r="BS30" s="493"/>
      <c r="BT30" s="493"/>
      <c r="BU30" s="494"/>
      <c r="BV30" s="492">
        <v>2920592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国民健康保険病院事業会計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南部檜山衛生処理組合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乙部振興公社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檜山広域行政組合</v>
      </c>
      <c r="BZ35" s="407"/>
      <c r="CA35" s="407"/>
      <c r="CB35" s="407"/>
      <c r="CC35" s="407"/>
      <c r="CD35" s="407"/>
      <c r="CE35" s="407"/>
      <c r="CF35" s="407"/>
      <c r="CG35" s="407"/>
      <c r="CH35" s="407"/>
      <c r="CI35" s="407"/>
      <c r="CJ35" s="407"/>
      <c r="CK35" s="407"/>
      <c r="CL35" s="407"/>
      <c r="CM35" s="407"/>
      <c r="CN35" s="178"/>
      <c r="CO35" s="406">
        <f t="shared" ref="CO35:CO43" si="3">IF(CQ35="","",CO34+1)</f>
        <v>14</v>
      </c>
      <c r="CP35" s="406"/>
      <c r="CQ35" s="407" t="str">
        <f>IF('各会計、関係団体の財政状況及び健全化判断比率'!BS8="","",'各会計、関係団体の財政状況及び健全化判断比率'!BS8)</f>
        <v>乙部観光</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介護保険特別会計（保険事業勘定）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IF('各会計、関係団体の財政状況及び健全化判断比率'!B35="","",'各会計、関係団体の財政状況及び健全化判断比率'!B35)</f>
        <v>漁業集落排水事業特別会計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渡島・檜山地方税滞納整理機構</v>
      </c>
      <c r="BZ36" s="407"/>
      <c r="CA36" s="407"/>
      <c r="CB36" s="407"/>
      <c r="CC36" s="407"/>
      <c r="CD36" s="407"/>
      <c r="CE36" s="407"/>
      <c r="CF36" s="407"/>
      <c r="CG36" s="407"/>
      <c r="CH36" s="407"/>
      <c r="CI36" s="407"/>
      <c r="CJ36" s="407"/>
      <c r="CK36" s="407"/>
      <c r="CL36" s="407"/>
      <c r="CM36" s="407"/>
      <c r="CN36" s="178"/>
      <c r="CO36" s="406">
        <f t="shared" si="3"/>
        <v>15</v>
      </c>
      <c r="CP36" s="406"/>
      <c r="CQ36" s="407" t="str">
        <f>IF('各会計、関係団体の財政状況及び健全化判断比率'!BS9="","",'各会計、関係団体の財政状況及び健全化判断比率'!BS9)</f>
        <v>おとべ創生</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介護保険特別会計（サービス事業勘定）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403" t="s">
        <v>588</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2"/>
    <row r="55" spans="5:113" x14ac:dyDescent="0.2"/>
    <row r="56" spans="5:113" x14ac:dyDescent="0.2"/>
  </sheetData>
  <sheetProtection sheet="1" objects="1" scenarios="1"/>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35" sqref="H35"/>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5" t="s">
        <v>560</v>
      </c>
      <c r="D34" s="1215"/>
      <c r="E34" s="1216"/>
      <c r="F34" s="32">
        <v>10.210000000000001</v>
      </c>
      <c r="G34" s="33">
        <v>10.01</v>
      </c>
      <c r="H34" s="33">
        <v>8.6300000000000008</v>
      </c>
      <c r="I34" s="33">
        <v>8.84</v>
      </c>
      <c r="J34" s="34">
        <v>10.9</v>
      </c>
      <c r="K34" s="22"/>
      <c r="L34" s="22"/>
      <c r="M34" s="22"/>
      <c r="N34" s="22"/>
      <c r="O34" s="22"/>
      <c r="P34" s="22"/>
    </row>
    <row r="35" spans="1:16" ht="39" customHeight="1" x14ac:dyDescent="0.2">
      <c r="A35" s="22"/>
      <c r="B35" s="35"/>
      <c r="C35" s="1209" t="s">
        <v>561</v>
      </c>
      <c r="D35" s="1210"/>
      <c r="E35" s="1211"/>
      <c r="F35" s="36">
        <v>4.1900000000000004</v>
      </c>
      <c r="G35" s="37">
        <v>5.16</v>
      </c>
      <c r="H35" s="37">
        <v>5.4</v>
      </c>
      <c r="I35" s="37">
        <v>3.71</v>
      </c>
      <c r="J35" s="38">
        <v>3.99</v>
      </c>
      <c r="K35" s="22"/>
      <c r="L35" s="22"/>
      <c r="M35" s="22"/>
      <c r="N35" s="22"/>
      <c r="O35" s="22"/>
      <c r="P35" s="22"/>
    </row>
    <row r="36" spans="1:16" ht="39" customHeight="1" x14ac:dyDescent="0.2">
      <c r="A36" s="22"/>
      <c r="B36" s="35"/>
      <c r="C36" s="1209" t="s">
        <v>562</v>
      </c>
      <c r="D36" s="1210"/>
      <c r="E36" s="1211"/>
      <c r="F36" s="36">
        <v>0.89</v>
      </c>
      <c r="G36" s="37">
        <v>1.06</v>
      </c>
      <c r="H36" s="37">
        <v>1.59</v>
      </c>
      <c r="I36" s="37">
        <v>0.74</v>
      </c>
      <c r="J36" s="38">
        <v>0.88</v>
      </c>
      <c r="K36" s="22"/>
      <c r="L36" s="22"/>
      <c r="M36" s="22"/>
      <c r="N36" s="22"/>
      <c r="O36" s="22"/>
      <c r="P36" s="22"/>
    </row>
    <row r="37" spans="1:16" ht="39" customHeight="1" x14ac:dyDescent="0.2">
      <c r="A37" s="22"/>
      <c r="B37" s="35"/>
      <c r="C37" s="1209" t="s">
        <v>563</v>
      </c>
      <c r="D37" s="1210"/>
      <c r="E37" s="1211"/>
      <c r="F37" s="36">
        <v>1.72</v>
      </c>
      <c r="G37" s="37">
        <v>0.84</v>
      </c>
      <c r="H37" s="37">
        <v>1.4</v>
      </c>
      <c r="I37" s="37">
        <v>0.82</v>
      </c>
      <c r="J37" s="38">
        <v>0.55000000000000004</v>
      </c>
      <c r="K37" s="22"/>
      <c r="L37" s="22"/>
      <c r="M37" s="22"/>
      <c r="N37" s="22"/>
      <c r="O37" s="22"/>
      <c r="P37" s="22"/>
    </row>
    <row r="38" spans="1:16" ht="39" customHeight="1" x14ac:dyDescent="0.2">
      <c r="A38" s="22"/>
      <c r="B38" s="35"/>
      <c r="C38" s="1209" t="s">
        <v>564</v>
      </c>
      <c r="D38" s="1210"/>
      <c r="E38" s="1211"/>
      <c r="F38" s="36">
        <v>3.07</v>
      </c>
      <c r="G38" s="37">
        <v>0.67</v>
      </c>
      <c r="H38" s="37">
        <v>0.73</v>
      </c>
      <c r="I38" s="37">
        <v>0.55000000000000004</v>
      </c>
      <c r="J38" s="38">
        <v>0.37</v>
      </c>
      <c r="K38" s="22"/>
      <c r="L38" s="22"/>
      <c r="M38" s="22"/>
      <c r="N38" s="22"/>
      <c r="O38" s="22"/>
      <c r="P38" s="22"/>
    </row>
    <row r="39" spans="1:16" ht="39" customHeight="1" x14ac:dyDescent="0.2">
      <c r="A39" s="22"/>
      <c r="B39" s="35"/>
      <c r="C39" s="1209" t="s">
        <v>565</v>
      </c>
      <c r="D39" s="1210"/>
      <c r="E39" s="1211"/>
      <c r="F39" s="36">
        <v>0.09</v>
      </c>
      <c r="G39" s="37">
        <v>0.2</v>
      </c>
      <c r="H39" s="37">
        <v>0.28000000000000003</v>
      </c>
      <c r="I39" s="37">
        <v>0.35</v>
      </c>
      <c r="J39" s="38">
        <v>0.21</v>
      </c>
      <c r="K39" s="22"/>
      <c r="L39" s="22"/>
      <c r="M39" s="22"/>
      <c r="N39" s="22"/>
      <c r="O39" s="22"/>
      <c r="P39" s="22"/>
    </row>
    <row r="40" spans="1:16" ht="39" customHeight="1" x14ac:dyDescent="0.2">
      <c r="A40" s="22"/>
      <c r="B40" s="35"/>
      <c r="C40" s="1209" t="s">
        <v>566</v>
      </c>
      <c r="D40" s="1210"/>
      <c r="E40" s="1211"/>
      <c r="F40" s="36">
        <v>0</v>
      </c>
      <c r="G40" s="37">
        <v>7.0000000000000007E-2</v>
      </c>
      <c r="H40" s="37">
        <v>0.14000000000000001</v>
      </c>
      <c r="I40" s="37">
        <v>0.1</v>
      </c>
      <c r="J40" s="38">
        <v>0.15</v>
      </c>
      <c r="K40" s="22"/>
      <c r="L40" s="22"/>
      <c r="M40" s="22"/>
      <c r="N40" s="22"/>
      <c r="O40" s="22"/>
      <c r="P40" s="22"/>
    </row>
    <row r="41" spans="1:16" ht="39" customHeight="1" x14ac:dyDescent="0.2">
      <c r="A41" s="22"/>
      <c r="B41" s="35"/>
      <c r="C41" s="1209" t="s">
        <v>567</v>
      </c>
      <c r="D41" s="1210"/>
      <c r="E41" s="1211"/>
      <c r="F41" s="36">
        <v>0.09</v>
      </c>
      <c r="G41" s="37">
        <v>0.08</v>
      </c>
      <c r="H41" s="37">
        <v>0.09</v>
      </c>
      <c r="I41" s="37">
        <v>0.1</v>
      </c>
      <c r="J41" s="38">
        <v>0.09</v>
      </c>
      <c r="K41" s="22"/>
      <c r="L41" s="22"/>
      <c r="M41" s="22"/>
      <c r="N41" s="22"/>
      <c r="O41" s="22"/>
      <c r="P41" s="22"/>
    </row>
    <row r="42" spans="1:16" ht="39" customHeight="1" x14ac:dyDescent="0.2">
      <c r="A42" s="22"/>
      <c r="B42" s="39"/>
      <c r="C42" s="1209" t="s">
        <v>568</v>
      </c>
      <c r="D42" s="1210"/>
      <c r="E42" s="1211"/>
      <c r="F42" s="36" t="s">
        <v>514</v>
      </c>
      <c r="G42" s="37" t="s">
        <v>514</v>
      </c>
      <c r="H42" s="37" t="s">
        <v>514</v>
      </c>
      <c r="I42" s="37" t="s">
        <v>514</v>
      </c>
      <c r="J42" s="38" t="s">
        <v>514</v>
      </c>
      <c r="K42" s="22"/>
      <c r="L42" s="22"/>
      <c r="M42" s="22"/>
      <c r="N42" s="22"/>
      <c r="O42" s="22"/>
      <c r="P42" s="22"/>
    </row>
    <row r="43" spans="1:16" ht="39" customHeight="1" thickBot="1" x14ac:dyDescent="0.25">
      <c r="A43" s="22"/>
      <c r="B43" s="40"/>
      <c r="C43" s="1212" t="s">
        <v>569</v>
      </c>
      <c r="D43" s="1213"/>
      <c r="E43" s="1214"/>
      <c r="F43" s="41">
        <v>0</v>
      </c>
      <c r="G43" s="42">
        <v>0.01</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KVY59wHaM3EyWBC/8Q9JFyc9Fmk5y6mNJ03or3Y+rheSO/NdEbfnTHd7iTQezPRKjVSF3lGm50gAN29JbQ17Q==" saltValue="sXJFyvcm6g4uQxafRs2f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H35" sqref="H3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487</v>
      </c>
      <c r="L45" s="60">
        <v>473</v>
      </c>
      <c r="M45" s="60">
        <v>478</v>
      </c>
      <c r="N45" s="60">
        <v>474</v>
      </c>
      <c r="O45" s="61">
        <v>487</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2">
      <c r="A48" s="48"/>
      <c r="B48" s="1237"/>
      <c r="C48" s="1238"/>
      <c r="D48" s="62"/>
      <c r="E48" s="1219" t="s">
        <v>14</v>
      </c>
      <c r="F48" s="1219"/>
      <c r="G48" s="1219"/>
      <c r="H48" s="1219"/>
      <c r="I48" s="1219"/>
      <c r="J48" s="1220"/>
      <c r="K48" s="63">
        <v>134</v>
      </c>
      <c r="L48" s="64">
        <v>135</v>
      </c>
      <c r="M48" s="64">
        <v>126</v>
      </c>
      <c r="N48" s="64">
        <v>109</v>
      </c>
      <c r="O48" s="65">
        <v>116</v>
      </c>
      <c r="P48" s="48"/>
      <c r="Q48" s="48"/>
      <c r="R48" s="48"/>
      <c r="S48" s="48"/>
      <c r="T48" s="48"/>
      <c r="U48" s="48"/>
    </row>
    <row r="49" spans="1:21" ht="30.75" customHeight="1" x14ac:dyDescent="0.2">
      <c r="A49" s="48"/>
      <c r="B49" s="1237"/>
      <c r="C49" s="1238"/>
      <c r="D49" s="62"/>
      <c r="E49" s="1219" t="s">
        <v>15</v>
      </c>
      <c r="F49" s="1219"/>
      <c r="G49" s="1219"/>
      <c r="H49" s="1219"/>
      <c r="I49" s="1219"/>
      <c r="J49" s="1220"/>
      <c r="K49" s="63">
        <v>1</v>
      </c>
      <c r="L49" s="64">
        <v>2</v>
      </c>
      <c r="M49" s="64">
        <v>2</v>
      </c>
      <c r="N49" s="64">
        <v>2</v>
      </c>
      <c r="O49" s="65">
        <v>2</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514</v>
      </c>
      <c r="L50" s="64" t="s">
        <v>514</v>
      </c>
      <c r="M50" s="64" t="s">
        <v>514</v>
      </c>
      <c r="N50" s="64" t="s">
        <v>514</v>
      </c>
      <c r="O50" s="65" t="s">
        <v>514</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514</v>
      </c>
      <c r="L51" s="64" t="s">
        <v>514</v>
      </c>
      <c r="M51" s="64" t="s">
        <v>514</v>
      </c>
      <c r="N51" s="64" t="s">
        <v>514</v>
      </c>
      <c r="O51" s="65" t="s">
        <v>514</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559</v>
      </c>
      <c r="L52" s="64">
        <v>544</v>
      </c>
      <c r="M52" s="64">
        <v>522</v>
      </c>
      <c r="N52" s="64">
        <v>491</v>
      </c>
      <c r="O52" s="65">
        <v>479</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63</v>
      </c>
      <c r="L53" s="69">
        <v>66</v>
      </c>
      <c r="M53" s="69">
        <v>84</v>
      </c>
      <c r="N53" s="69">
        <v>94</v>
      </c>
      <c r="O53" s="70">
        <v>126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ruNrrUOHCfInbOwhUux28+7xjKL32jSk7MY0nqMFFJpcs060HcW3ZJSdxoSKOzbJ7NqM+HV4DLAT0TmWQLWQ==" saltValue="uTq0Jfjz1GxO7fZrerpZ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H35" sqref="H3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555</v>
      </c>
      <c r="J40" s="100" t="s">
        <v>556</v>
      </c>
      <c r="K40" s="100" t="s">
        <v>557</v>
      </c>
      <c r="L40" s="100" t="s">
        <v>558</v>
      </c>
      <c r="M40" s="101" t="s">
        <v>559</v>
      </c>
    </row>
    <row r="41" spans="2:13" ht="27.75" customHeight="1" x14ac:dyDescent="0.2">
      <c r="B41" s="1255" t="s">
        <v>29</v>
      </c>
      <c r="C41" s="1256"/>
      <c r="D41" s="102"/>
      <c r="E41" s="1257" t="s">
        <v>30</v>
      </c>
      <c r="F41" s="1257"/>
      <c r="G41" s="1257"/>
      <c r="H41" s="1258"/>
      <c r="I41" s="358">
        <v>3508</v>
      </c>
      <c r="J41" s="359">
        <v>3536</v>
      </c>
      <c r="K41" s="359">
        <v>3856</v>
      </c>
      <c r="L41" s="359">
        <v>3992</v>
      </c>
      <c r="M41" s="360">
        <v>3902</v>
      </c>
    </row>
    <row r="42" spans="2:13" ht="27.75" customHeight="1" x14ac:dyDescent="0.2">
      <c r="B42" s="1245"/>
      <c r="C42" s="1246"/>
      <c r="D42" s="103"/>
      <c r="E42" s="1249" t="s">
        <v>31</v>
      </c>
      <c r="F42" s="1249"/>
      <c r="G42" s="1249"/>
      <c r="H42" s="1250"/>
      <c r="I42" s="361" t="s">
        <v>514</v>
      </c>
      <c r="J42" s="362">
        <v>2</v>
      </c>
      <c r="K42" s="362" t="s">
        <v>514</v>
      </c>
      <c r="L42" s="362" t="s">
        <v>514</v>
      </c>
      <c r="M42" s="363" t="s">
        <v>514</v>
      </c>
    </row>
    <row r="43" spans="2:13" ht="27.75" customHeight="1" x14ac:dyDescent="0.2">
      <c r="B43" s="1245"/>
      <c r="C43" s="1246"/>
      <c r="D43" s="103"/>
      <c r="E43" s="1249" t="s">
        <v>32</v>
      </c>
      <c r="F43" s="1249"/>
      <c r="G43" s="1249"/>
      <c r="H43" s="1250"/>
      <c r="I43" s="361">
        <v>1156</v>
      </c>
      <c r="J43" s="362">
        <v>1076</v>
      </c>
      <c r="K43" s="362">
        <v>1010</v>
      </c>
      <c r="L43" s="362">
        <v>927</v>
      </c>
      <c r="M43" s="363">
        <v>952</v>
      </c>
    </row>
    <row r="44" spans="2:13" ht="27.75" customHeight="1" x14ac:dyDescent="0.2">
      <c r="B44" s="1245"/>
      <c r="C44" s="1246"/>
      <c r="D44" s="103"/>
      <c r="E44" s="1249" t="s">
        <v>33</v>
      </c>
      <c r="F44" s="1249"/>
      <c r="G44" s="1249"/>
      <c r="H44" s="1250"/>
      <c r="I44" s="361">
        <v>7</v>
      </c>
      <c r="J44" s="362">
        <v>5</v>
      </c>
      <c r="K44" s="362">
        <v>4</v>
      </c>
      <c r="L44" s="362">
        <v>3</v>
      </c>
      <c r="M44" s="363">
        <v>2</v>
      </c>
    </row>
    <row r="45" spans="2:13" ht="27.75" customHeight="1" x14ac:dyDescent="0.2">
      <c r="B45" s="1245"/>
      <c r="C45" s="1246"/>
      <c r="D45" s="103"/>
      <c r="E45" s="1249" t="s">
        <v>34</v>
      </c>
      <c r="F45" s="1249"/>
      <c r="G45" s="1249"/>
      <c r="H45" s="1250"/>
      <c r="I45" s="361">
        <v>761</v>
      </c>
      <c r="J45" s="362">
        <v>710</v>
      </c>
      <c r="K45" s="362">
        <v>728</v>
      </c>
      <c r="L45" s="362">
        <v>704</v>
      </c>
      <c r="M45" s="363">
        <v>663</v>
      </c>
    </row>
    <row r="46" spans="2:13" ht="27.75" customHeight="1" x14ac:dyDescent="0.2">
      <c r="B46" s="1245"/>
      <c r="C46" s="1246"/>
      <c r="D46" s="104"/>
      <c r="E46" s="1249" t="s">
        <v>35</v>
      </c>
      <c r="F46" s="1249"/>
      <c r="G46" s="1249"/>
      <c r="H46" s="1250"/>
      <c r="I46" s="361" t="s">
        <v>514</v>
      </c>
      <c r="J46" s="362" t="s">
        <v>514</v>
      </c>
      <c r="K46" s="362" t="s">
        <v>514</v>
      </c>
      <c r="L46" s="362" t="s">
        <v>514</v>
      </c>
      <c r="M46" s="363" t="s">
        <v>514</v>
      </c>
    </row>
    <row r="47" spans="2:13" ht="27.75" customHeight="1" x14ac:dyDescent="0.2">
      <c r="B47" s="1245"/>
      <c r="C47" s="1246"/>
      <c r="D47" s="105"/>
      <c r="E47" s="1259" t="s">
        <v>36</v>
      </c>
      <c r="F47" s="1260"/>
      <c r="G47" s="1260"/>
      <c r="H47" s="1261"/>
      <c r="I47" s="361" t="s">
        <v>514</v>
      </c>
      <c r="J47" s="362" t="s">
        <v>514</v>
      </c>
      <c r="K47" s="362" t="s">
        <v>514</v>
      </c>
      <c r="L47" s="362" t="s">
        <v>514</v>
      </c>
      <c r="M47" s="363" t="s">
        <v>514</v>
      </c>
    </row>
    <row r="48" spans="2:13" ht="27.75" customHeight="1" x14ac:dyDescent="0.2">
      <c r="B48" s="1245"/>
      <c r="C48" s="1246"/>
      <c r="D48" s="103"/>
      <c r="E48" s="1249" t="s">
        <v>37</v>
      </c>
      <c r="F48" s="1249"/>
      <c r="G48" s="1249"/>
      <c r="H48" s="1250"/>
      <c r="I48" s="361" t="s">
        <v>514</v>
      </c>
      <c r="J48" s="362" t="s">
        <v>514</v>
      </c>
      <c r="K48" s="362" t="s">
        <v>514</v>
      </c>
      <c r="L48" s="362" t="s">
        <v>514</v>
      </c>
      <c r="M48" s="363" t="s">
        <v>514</v>
      </c>
    </row>
    <row r="49" spans="2:13" ht="27.75" customHeight="1" x14ac:dyDescent="0.2">
      <c r="B49" s="1247"/>
      <c r="C49" s="1248"/>
      <c r="D49" s="103"/>
      <c r="E49" s="1249" t="s">
        <v>38</v>
      </c>
      <c r="F49" s="1249"/>
      <c r="G49" s="1249"/>
      <c r="H49" s="1250"/>
      <c r="I49" s="361" t="s">
        <v>514</v>
      </c>
      <c r="J49" s="362" t="s">
        <v>514</v>
      </c>
      <c r="K49" s="362" t="s">
        <v>514</v>
      </c>
      <c r="L49" s="362" t="s">
        <v>514</v>
      </c>
      <c r="M49" s="363" t="s">
        <v>514</v>
      </c>
    </row>
    <row r="50" spans="2:13" ht="27.75" customHeight="1" x14ac:dyDescent="0.2">
      <c r="B50" s="1243" t="s">
        <v>39</v>
      </c>
      <c r="C50" s="1244"/>
      <c r="D50" s="106"/>
      <c r="E50" s="1249" t="s">
        <v>40</v>
      </c>
      <c r="F50" s="1249"/>
      <c r="G50" s="1249"/>
      <c r="H50" s="1250"/>
      <c r="I50" s="361">
        <v>4592</v>
      </c>
      <c r="J50" s="362">
        <v>4684</v>
      </c>
      <c r="K50" s="362">
        <v>4988</v>
      </c>
      <c r="L50" s="362">
        <v>5228</v>
      </c>
      <c r="M50" s="363">
        <v>6036</v>
      </c>
    </row>
    <row r="51" spans="2:13" ht="27.75" customHeight="1" x14ac:dyDescent="0.2">
      <c r="B51" s="1245"/>
      <c r="C51" s="1246"/>
      <c r="D51" s="103"/>
      <c r="E51" s="1249" t="s">
        <v>41</v>
      </c>
      <c r="F51" s="1249"/>
      <c r="G51" s="1249"/>
      <c r="H51" s="1250"/>
      <c r="I51" s="361">
        <v>485</v>
      </c>
      <c r="J51" s="362">
        <v>385</v>
      </c>
      <c r="K51" s="362">
        <v>361</v>
      </c>
      <c r="L51" s="362">
        <v>289</v>
      </c>
      <c r="M51" s="363">
        <v>241</v>
      </c>
    </row>
    <row r="52" spans="2:13" ht="27.75" customHeight="1" x14ac:dyDescent="0.2">
      <c r="B52" s="1247"/>
      <c r="C52" s="1248"/>
      <c r="D52" s="103"/>
      <c r="E52" s="1249" t="s">
        <v>42</v>
      </c>
      <c r="F52" s="1249"/>
      <c r="G52" s="1249"/>
      <c r="H52" s="1250"/>
      <c r="I52" s="361">
        <v>3904</v>
      </c>
      <c r="J52" s="362">
        <v>3789</v>
      </c>
      <c r="K52" s="362">
        <v>3968</v>
      </c>
      <c r="L52" s="362">
        <v>4088</v>
      </c>
      <c r="M52" s="363">
        <v>3973</v>
      </c>
    </row>
    <row r="53" spans="2:13" ht="27.75" customHeight="1" thickBot="1" x14ac:dyDescent="0.25">
      <c r="B53" s="1251" t="s">
        <v>43</v>
      </c>
      <c r="C53" s="1252"/>
      <c r="D53" s="107"/>
      <c r="E53" s="1253" t="s">
        <v>44</v>
      </c>
      <c r="F53" s="1253"/>
      <c r="G53" s="1253"/>
      <c r="H53" s="1254"/>
      <c r="I53" s="364">
        <v>-3549</v>
      </c>
      <c r="J53" s="365">
        <v>-3530</v>
      </c>
      <c r="K53" s="365">
        <v>-3719</v>
      </c>
      <c r="L53" s="365">
        <v>-3978</v>
      </c>
      <c r="M53" s="366">
        <v>-4732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NCDLHw79AxGNV05OdHf0bEDCCBTeqOL44Ejh3Df7mB5aHgJhAZxAeY6HuHRhd0jOWKbK/9eE6xflLZY34fMXmA==" saltValue="JY0AcqAiFBFNoCCBhBbv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35" sqref="H35"/>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0" t="s">
        <v>47</v>
      </c>
      <c r="D55" s="1270"/>
      <c r="E55" s="1271"/>
      <c r="F55" s="119">
        <v>498</v>
      </c>
      <c r="G55" s="119">
        <v>492</v>
      </c>
      <c r="H55" s="120">
        <v>497</v>
      </c>
    </row>
    <row r="56" spans="2:8" ht="52.5" customHeight="1" x14ac:dyDescent="0.2">
      <c r="B56" s="121"/>
      <c r="C56" s="1272" t="s">
        <v>48</v>
      </c>
      <c r="D56" s="1272"/>
      <c r="E56" s="1273"/>
      <c r="F56" s="122">
        <v>1769</v>
      </c>
      <c r="G56" s="122">
        <v>1801</v>
      </c>
      <c r="H56" s="123">
        <v>1983</v>
      </c>
    </row>
    <row r="57" spans="2:8" ht="53.25" customHeight="1" x14ac:dyDescent="0.2">
      <c r="B57" s="121"/>
      <c r="C57" s="1274" t="s">
        <v>49</v>
      </c>
      <c r="D57" s="1274"/>
      <c r="E57" s="1275"/>
      <c r="F57" s="124">
        <v>2618</v>
      </c>
      <c r="G57" s="124">
        <v>2921</v>
      </c>
      <c r="H57" s="125">
        <v>3230</v>
      </c>
    </row>
    <row r="58" spans="2:8" ht="45.75" customHeight="1" x14ac:dyDescent="0.2">
      <c r="B58" s="126"/>
      <c r="C58" s="1262" t="s">
        <v>583</v>
      </c>
      <c r="D58" s="1263"/>
      <c r="E58" s="1264"/>
      <c r="F58" s="127">
        <f>1872</f>
        <v>1872</v>
      </c>
      <c r="G58" s="127">
        <f>2148</f>
        <v>2148</v>
      </c>
      <c r="H58" s="128">
        <f>2415</f>
        <v>2415</v>
      </c>
    </row>
    <row r="59" spans="2:8" ht="45.75" customHeight="1" x14ac:dyDescent="0.2">
      <c r="B59" s="126"/>
      <c r="C59" s="1262" t="s">
        <v>584</v>
      </c>
      <c r="D59" s="1263"/>
      <c r="E59" s="1264"/>
      <c r="F59" s="127">
        <f>364</f>
        <v>364</v>
      </c>
      <c r="G59" s="127">
        <f>399</f>
        <v>399</v>
      </c>
      <c r="H59" s="128">
        <f>446</f>
        <v>446</v>
      </c>
    </row>
    <row r="60" spans="2:8" ht="45.75" customHeight="1" x14ac:dyDescent="0.2">
      <c r="B60" s="126"/>
      <c r="C60" s="1262" t="s">
        <v>585</v>
      </c>
      <c r="D60" s="1263"/>
      <c r="E60" s="1264"/>
      <c r="F60" s="127">
        <f>306</f>
        <v>306</v>
      </c>
      <c r="G60" s="127">
        <f>306</f>
        <v>306</v>
      </c>
      <c r="H60" s="128">
        <f>306</f>
        <v>306</v>
      </c>
    </row>
    <row r="61" spans="2:8" ht="45.75" customHeight="1" x14ac:dyDescent="0.2">
      <c r="B61" s="126"/>
      <c r="C61" s="1262" t="s">
        <v>586</v>
      </c>
      <c r="D61" s="1263"/>
      <c r="E61" s="1264"/>
      <c r="F61" s="127">
        <f>67</f>
        <v>67</v>
      </c>
      <c r="G61" s="127">
        <f>57</f>
        <v>57</v>
      </c>
      <c r="H61" s="128">
        <f>53</f>
        <v>53</v>
      </c>
    </row>
    <row r="62" spans="2:8" ht="45.75" customHeight="1" thickBot="1" x14ac:dyDescent="0.25">
      <c r="B62" s="129"/>
      <c r="C62" s="1265" t="s">
        <v>587</v>
      </c>
      <c r="D62" s="1266"/>
      <c r="E62" s="1267"/>
      <c r="F62" s="130">
        <f>7</f>
        <v>7</v>
      </c>
      <c r="G62" s="130">
        <f>5</f>
        <v>5</v>
      </c>
      <c r="H62" s="131">
        <f>5</f>
        <v>5</v>
      </c>
    </row>
    <row r="63" spans="2:8" ht="52.5" customHeight="1" thickBot="1" x14ac:dyDescent="0.25">
      <c r="B63" s="132"/>
      <c r="C63" s="1268" t="s">
        <v>50</v>
      </c>
      <c r="D63" s="1268"/>
      <c r="E63" s="1269"/>
      <c r="F63" s="133">
        <v>4885</v>
      </c>
      <c r="G63" s="133">
        <v>5214</v>
      </c>
      <c r="H63" s="134">
        <v>5709</v>
      </c>
    </row>
    <row r="64" spans="2:8" ht="13.2" x14ac:dyDescent="0.2"/>
  </sheetData>
  <sheetProtection algorithmName="SHA-512" hashValue="7hA+I+SRQauIVanphLEgimnKNhcs8JBeC0bzXODrptwFr0umpu+F6xKf38BFC/T/Mu+oDVBeArJR3wdlzjZR7A==" saltValue="0R6+TLnH9rheAGtojLrN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X18" sqref="BX18"/>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591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592</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593</v>
      </c>
      <c r="AO51" s="1281"/>
      <c r="AP51" s="1281"/>
      <c r="AQ51" s="1281"/>
      <c r="AR51" s="1281"/>
      <c r="AS51" s="1281"/>
      <c r="AT51" s="1281"/>
      <c r="AU51" s="1281"/>
      <c r="AV51" s="1281"/>
      <c r="AW51" s="1281"/>
      <c r="AX51" s="1281"/>
      <c r="AY51" s="1281"/>
      <c r="AZ51" s="1281"/>
      <c r="BA51" s="1281"/>
      <c r="BB51" s="1281" t="s">
        <v>594</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595</v>
      </c>
      <c r="BC53" s="1281"/>
      <c r="BD53" s="1281"/>
      <c r="BE53" s="1281"/>
      <c r="BF53" s="1281"/>
      <c r="BG53" s="1281"/>
      <c r="BH53" s="1281"/>
      <c r="BI53" s="1281"/>
      <c r="BJ53" s="1281"/>
      <c r="BK53" s="1281"/>
      <c r="BL53" s="1281"/>
      <c r="BM53" s="1281"/>
      <c r="BN53" s="1281"/>
      <c r="BO53" s="1281"/>
      <c r="BP53" s="1278">
        <v>55.8</v>
      </c>
      <c r="BQ53" s="1278"/>
      <c r="BR53" s="1278"/>
      <c r="BS53" s="1278"/>
      <c r="BT53" s="1278"/>
      <c r="BU53" s="1278"/>
      <c r="BV53" s="1278"/>
      <c r="BW53" s="1278"/>
      <c r="BX53" s="1278">
        <v>56.2</v>
      </c>
      <c r="BY53" s="1278"/>
      <c r="BZ53" s="1278"/>
      <c r="CA53" s="1278"/>
      <c r="CB53" s="1278"/>
      <c r="CC53" s="1278"/>
      <c r="CD53" s="1278"/>
      <c r="CE53" s="1278"/>
      <c r="CF53" s="1278">
        <v>55.6</v>
      </c>
      <c r="CG53" s="1278"/>
      <c r="CH53" s="1278"/>
      <c r="CI53" s="1278"/>
      <c r="CJ53" s="1278"/>
      <c r="CK53" s="1278"/>
      <c r="CL53" s="1278"/>
      <c r="CM53" s="1278"/>
      <c r="CN53" s="1278">
        <v>56.7</v>
      </c>
      <c r="CO53" s="1278"/>
      <c r="CP53" s="1278"/>
      <c r="CQ53" s="1278"/>
      <c r="CR53" s="1278"/>
      <c r="CS53" s="1278"/>
      <c r="CT53" s="1278"/>
      <c r="CU53" s="1278"/>
      <c r="CV53" s="1278">
        <v>58.1</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596</v>
      </c>
      <c r="AO55" s="1282"/>
      <c r="AP55" s="1282"/>
      <c r="AQ55" s="1282"/>
      <c r="AR55" s="1282"/>
      <c r="AS55" s="1282"/>
      <c r="AT55" s="1282"/>
      <c r="AU55" s="1282"/>
      <c r="AV55" s="1282"/>
      <c r="AW55" s="1282"/>
      <c r="AX55" s="1282"/>
      <c r="AY55" s="1282"/>
      <c r="AZ55" s="1282"/>
      <c r="BA55" s="1282"/>
      <c r="BB55" s="1281" t="s">
        <v>594</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595</v>
      </c>
      <c r="BC57" s="1281"/>
      <c r="BD57" s="1281"/>
      <c r="BE57" s="1281"/>
      <c r="BF57" s="1281"/>
      <c r="BG57" s="1281"/>
      <c r="BH57" s="1281"/>
      <c r="BI57" s="1281"/>
      <c r="BJ57" s="1281"/>
      <c r="BK57" s="1281"/>
      <c r="BL57" s="1281"/>
      <c r="BM57" s="1281"/>
      <c r="BN57" s="1281"/>
      <c r="BO57" s="1281"/>
      <c r="BP57" s="1278">
        <v>58.4</v>
      </c>
      <c r="BQ57" s="1278"/>
      <c r="BR57" s="1278"/>
      <c r="BS57" s="1278"/>
      <c r="BT57" s="1278"/>
      <c r="BU57" s="1278"/>
      <c r="BV57" s="1278"/>
      <c r="BW57" s="1278"/>
      <c r="BX57" s="1278">
        <v>61.8</v>
      </c>
      <c r="BY57" s="1278"/>
      <c r="BZ57" s="1278"/>
      <c r="CA57" s="1278"/>
      <c r="CB57" s="1278"/>
      <c r="CC57" s="1278"/>
      <c r="CD57" s="1278"/>
      <c r="CE57" s="1278"/>
      <c r="CF57" s="1278">
        <v>63.1</v>
      </c>
      <c r="CG57" s="1278"/>
      <c r="CH57" s="1278"/>
      <c r="CI57" s="1278"/>
      <c r="CJ57" s="1278"/>
      <c r="CK57" s="1278"/>
      <c r="CL57" s="1278"/>
      <c r="CM57" s="1278"/>
      <c r="CN57" s="1278">
        <v>62.2</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597</v>
      </c>
    </row>
    <row r="64" spans="1:109" ht="13.2" x14ac:dyDescent="0.2">
      <c r="B64" s="375"/>
      <c r="G64" s="382"/>
      <c r="I64" s="395"/>
      <c r="J64" s="395"/>
      <c r="K64" s="395"/>
      <c r="L64" s="395"/>
      <c r="M64" s="395"/>
      <c r="N64" s="396"/>
      <c r="AM64" s="382"/>
      <c r="AN64" s="382" t="s">
        <v>590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592</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593</v>
      </c>
      <c r="AO73" s="1281"/>
      <c r="AP73" s="1281"/>
      <c r="AQ73" s="1281"/>
      <c r="AR73" s="1281"/>
      <c r="AS73" s="1281"/>
      <c r="AT73" s="1281"/>
      <c r="AU73" s="1281"/>
      <c r="AV73" s="1281"/>
      <c r="AW73" s="1281"/>
      <c r="AX73" s="1281"/>
      <c r="AY73" s="1281"/>
      <c r="AZ73" s="1281"/>
      <c r="BA73" s="1281"/>
      <c r="BB73" s="1281" t="s">
        <v>594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599</v>
      </c>
      <c r="BC75" s="1281"/>
      <c r="BD75" s="1281"/>
      <c r="BE75" s="1281"/>
      <c r="BF75" s="1281"/>
      <c r="BG75" s="1281"/>
      <c r="BH75" s="1281"/>
      <c r="BI75" s="1281"/>
      <c r="BJ75" s="1281"/>
      <c r="BK75" s="1281"/>
      <c r="BL75" s="1281"/>
      <c r="BM75" s="1281"/>
      <c r="BN75" s="1281"/>
      <c r="BO75" s="1281"/>
      <c r="BP75" s="1278">
        <v>3.4</v>
      </c>
      <c r="BQ75" s="1278"/>
      <c r="BR75" s="1278"/>
      <c r="BS75" s="1278"/>
      <c r="BT75" s="1278"/>
      <c r="BU75" s="1278"/>
      <c r="BV75" s="1278"/>
      <c r="BW75" s="1278"/>
      <c r="BX75" s="1278">
        <v>3.5</v>
      </c>
      <c r="BY75" s="1278"/>
      <c r="BZ75" s="1278"/>
      <c r="CA75" s="1278"/>
      <c r="CB75" s="1278"/>
      <c r="CC75" s="1278"/>
      <c r="CD75" s="1278"/>
      <c r="CE75" s="1278"/>
      <c r="CF75" s="1278">
        <v>3.8</v>
      </c>
      <c r="CG75" s="1278"/>
      <c r="CH75" s="1278"/>
      <c r="CI75" s="1278"/>
      <c r="CJ75" s="1278"/>
      <c r="CK75" s="1278"/>
      <c r="CL75" s="1278"/>
      <c r="CM75" s="1278"/>
      <c r="CN75" s="1278">
        <v>4.3</v>
      </c>
      <c r="CO75" s="1278"/>
      <c r="CP75" s="1278"/>
      <c r="CQ75" s="1278"/>
      <c r="CR75" s="1278"/>
      <c r="CS75" s="1278"/>
      <c r="CT75" s="1278"/>
      <c r="CU75" s="1278"/>
      <c r="CV75" s="1278">
        <v>5</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596</v>
      </c>
      <c r="AO77" s="1282"/>
      <c r="AP77" s="1282"/>
      <c r="AQ77" s="1282"/>
      <c r="AR77" s="1282"/>
      <c r="AS77" s="1282"/>
      <c r="AT77" s="1282"/>
      <c r="AU77" s="1282"/>
      <c r="AV77" s="1282"/>
      <c r="AW77" s="1282"/>
      <c r="AX77" s="1282"/>
      <c r="AY77" s="1282"/>
      <c r="AZ77" s="1282"/>
      <c r="BA77" s="1282"/>
      <c r="BB77" s="1281" t="s">
        <v>594</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599</v>
      </c>
      <c r="BC79" s="1281"/>
      <c r="BD79" s="1281"/>
      <c r="BE79" s="1281"/>
      <c r="BF79" s="1281"/>
      <c r="BG79" s="1281"/>
      <c r="BH79" s="1281"/>
      <c r="BI79" s="1281"/>
      <c r="BJ79" s="1281"/>
      <c r="BK79" s="1281"/>
      <c r="BL79" s="1281"/>
      <c r="BM79" s="1281"/>
      <c r="BN79" s="1281"/>
      <c r="BO79" s="1281"/>
      <c r="BP79" s="1278">
        <v>5.6</v>
      </c>
      <c r="BQ79" s="1278"/>
      <c r="BR79" s="1278"/>
      <c r="BS79" s="1278"/>
      <c r="BT79" s="1278"/>
      <c r="BU79" s="1278"/>
      <c r="BV79" s="1278"/>
      <c r="BW79" s="1278"/>
      <c r="BX79" s="1278">
        <v>5.3</v>
      </c>
      <c r="BY79" s="1278"/>
      <c r="BZ79" s="1278"/>
      <c r="CA79" s="1278"/>
      <c r="CB79" s="1278"/>
      <c r="CC79" s="1278"/>
      <c r="CD79" s="1278"/>
      <c r="CE79" s="1278"/>
      <c r="CF79" s="1278">
        <v>5.8</v>
      </c>
      <c r="CG79" s="1278"/>
      <c r="CH79" s="1278"/>
      <c r="CI79" s="1278"/>
      <c r="CJ79" s="1278"/>
      <c r="CK79" s="1278"/>
      <c r="CL79" s="1278"/>
      <c r="CM79" s="1278"/>
      <c r="CN79" s="1278">
        <v>5.8</v>
      </c>
      <c r="CO79" s="1278"/>
      <c r="CP79" s="1278"/>
      <c r="CQ79" s="1278"/>
      <c r="CR79" s="1278"/>
      <c r="CS79" s="1278"/>
      <c r="CT79" s="1278"/>
      <c r="CU79" s="1278"/>
      <c r="CV79" s="1278">
        <v>6.6</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4tDQzSCMEbcKH1r2IE494r9lKImoP82W9WCFfUDgf6qqlWSa1yq1+K5n/NaAdgj1FdE4CclQ1LWYvCJR3blrBQ==" saltValue="9g+70uE+cKpJnsCEOHiP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502</v>
      </c>
    </row>
  </sheetData>
  <sheetProtection algorithmName="SHA-512" hashValue="jvM2+ICRNgZwU+QgZgIl20/u1jOfBKvP8zthyJc29i5c1wz/KiD1cH+P1Ej3j6ElYaTE0pgm8xLZgfKIcV3HAw==" saltValue="mQCbzKBJE3K6V0bep3Te/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502</v>
      </c>
    </row>
  </sheetData>
  <sheetProtection algorithmName="SHA-512" hashValue="e5z4CH1d3rPwfrACDE5Fx4Wr31gcjvowtjA0fNtiAmLwnvN3fc1dNUDA4l4Tn66qzbp3Gg20BmzK7LFoocDqkQ==" saltValue="QAWonyiBqwXeVAbVB8lW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552</v>
      </c>
      <c r="G2" s="148"/>
      <c r="H2" s="149"/>
    </row>
    <row r="3" spans="1:8" x14ac:dyDescent="0.2">
      <c r="A3" s="145" t="s">
        <v>545</v>
      </c>
      <c r="B3" s="150"/>
      <c r="C3" s="151"/>
      <c r="D3" s="152">
        <v>183935</v>
      </c>
      <c r="E3" s="153"/>
      <c r="F3" s="154">
        <v>267911</v>
      </c>
      <c r="G3" s="155"/>
      <c r="H3" s="156"/>
    </row>
    <row r="4" spans="1:8" x14ac:dyDescent="0.2">
      <c r="A4" s="157"/>
      <c r="B4" s="158"/>
      <c r="C4" s="159"/>
      <c r="D4" s="160">
        <v>26432</v>
      </c>
      <c r="E4" s="161"/>
      <c r="F4" s="162">
        <v>106425</v>
      </c>
      <c r="G4" s="163"/>
      <c r="H4" s="164"/>
    </row>
    <row r="5" spans="1:8" x14ac:dyDescent="0.2">
      <c r="A5" s="145" t="s">
        <v>547</v>
      </c>
      <c r="B5" s="150"/>
      <c r="C5" s="151"/>
      <c r="D5" s="152">
        <v>269052</v>
      </c>
      <c r="E5" s="153"/>
      <c r="F5" s="154">
        <v>228215</v>
      </c>
      <c r="G5" s="155"/>
      <c r="H5" s="156"/>
    </row>
    <row r="6" spans="1:8" x14ac:dyDescent="0.2">
      <c r="A6" s="157"/>
      <c r="B6" s="158"/>
      <c r="C6" s="159"/>
      <c r="D6" s="160">
        <v>63495</v>
      </c>
      <c r="E6" s="161"/>
      <c r="F6" s="162">
        <v>117571</v>
      </c>
      <c r="G6" s="163"/>
      <c r="H6" s="164"/>
    </row>
    <row r="7" spans="1:8" x14ac:dyDescent="0.2">
      <c r="A7" s="145" t="s">
        <v>548</v>
      </c>
      <c r="B7" s="150"/>
      <c r="C7" s="151"/>
      <c r="D7" s="152">
        <v>331914</v>
      </c>
      <c r="E7" s="153"/>
      <c r="F7" s="154">
        <v>264232</v>
      </c>
      <c r="G7" s="155"/>
      <c r="H7" s="156"/>
    </row>
    <row r="8" spans="1:8" x14ac:dyDescent="0.2">
      <c r="A8" s="157"/>
      <c r="B8" s="158"/>
      <c r="C8" s="159"/>
      <c r="D8" s="160">
        <v>166870</v>
      </c>
      <c r="E8" s="161"/>
      <c r="F8" s="162">
        <v>133959</v>
      </c>
      <c r="G8" s="163"/>
      <c r="H8" s="164"/>
    </row>
    <row r="9" spans="1:8" x14ac:dyDescent="0.2">
      <c r="A9" s="145" t="s">
        <v>549</v>
      </c>
      <c r="B9" s="150"/>
      <c r="C9" s="151"/>
      <c r="D9" s="152">
        <v>274575</v>
      </c>
      <c r="E9" s="153"/>
      <c r="F9" s="154">
        <v>263613</v>
      </c>
      <c r="G9" s="155"/>
      <c r="H9" s="156"/>
    </row>
    <row r="10" spans="1:8" x14ac:dyDescent="0.2">
      <c r="A10" s="157"/>
      <c r="B10" s="158"/>
      <c r="C10" s="159"/>
      <c r="D10" s="160">
        <v>153729</v>
      </c>
      <c r="E10" s="161"/>
      <c r="F10" s="162">
        <v>128823</v>
      </c>
      <c r="G10" s="163"/>
      <c r="H10" s="164"/>
    </row>
    <row r="11" spans="1:8" x14ac:dyDescent="0.2">
      <c r="A11" s="145" t="s">
        <v>550</v>
      </c>
      <c r="B11" s="150"/>
      <c r="C11" s="151"/>
      <c r="D11" s="152">
        <v>194665</v>
      </c>
      <c r="E11" s="153"/>
      <c r="F11" s="154">
        <v>362690</v>
      </c>
      <c r="G11" s="155"/>
      <c r="H11" s="156"/>
    </row>
    <row r="12" spans="1:8" x14ac:dyDescent="0.2">
      <c r="A12" s="157"/>
      <c r="B12" s="158"/>
      <c r="C12" s="165"/>
      <c r="D12" s="160">
        <v>92637</v>
      </c>
      <c r="E12" s="161"/>
      <c r="F12" s="162">
        <v>172580</v>
      </c>
      <c r="G12" s="163"/>
      <c r="H12" s="164"/>
    </row>
    <row r="13" spans="1:8" x14ac:dyDescent="0.2">
      <c r="A13" s="145"/>
      <c r="B13" s="150"/>
      <c r="C13" s="166"/>
      <c r="D13" s="167">
        <v>250828</v>
      </c>
      <c r="E13" s="168"/>
      <c r="F13" s="169">
        <v>277332</v>
      </c>
      <c r="G13" s="170"/>
      <c r="H13" s="156"/>
    </row>
    <row r="14" spans="1:8" x14ac:dyDescent="0.2">
      <c r="A14" s="157"/>
      <c r="B14" s="158"/>
      <c r="C14" s="159"/>
      <c r="D14" s="160">
        <v>100633</v>
      </c>
      <c r="E14" s="161"/>
      <c r="F14" s="162">
        <v>131872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4.1900000000000004</v>
      </c>
      <c r="C19" s="171">
        <f>ROUND(VALUE(SUBSTITUTE(実質収支比率等に係る経年分析!G$48,"▲","-")),2)</f>
        <v>5.16</v>
      </c>
      <c r="D19" s="171">
        <f>ROUND(VALUE(SUBSTITUTE(実質収支比率等に係る経年分析!H$48,"▲","-")),2)</f>
        <v>5.4</v>
      </c>
      <c r="E19" s="171">
        <f>ROUND(VALUE(SUBSTITUTE(実質収支比率等に係る経年分析!I$48,"▲","-")),2)</f>
        <v>3.72</v>
      </c>
      <c r="F19" s="171">
        <f>ROUND(VALUE(SUBSTITUTE(実質収支比率等に係る経年分析!J$48,"▲","-")),2)</f>
        <v>3.99</v>
      </c>
    </row>
    <row r="20" spans="1:11" x14ac:dyDescent="0.2">
      <c r="A20" s="171" t="s">
        <v>54</v>
      </c>
      <c r="B20" s="171">
        <f>ROUND(VALUE(SUBSTITUTE(実質収支比率等に係る経年分析!F$47,"▲","-")),2)</f>
        <v>20.68</v>
      </c>
      <c r="C20" s="171">
        <f>ROUND(VALUE(SUBSTITUTE(実質収支比率等に係る経年分析!G$47,"▲","-")),2)</f>
        <v>21.23</v>
      </c>
      <c r="D20" s="171">
        <f>ROUND(VALUE(SUBSTITUTE(実質収支比率等に係る経年分析!H$47,"▲","-")),2)</f>
        <v>21.52</v>
      </c>
      <c r="E20" s="171">
        <f>ROUND(VALUE(SUBSTITUTE(実質収支比率等に係る経年分析!I$47,"▲","-")),2)</f>
        <v>20.68</v>
      </c>
      <c r="F20" s="171">
        <f>ROUND(VALUE(SUBSTITUTE(実質収支比率等に係る経年分析!J$47,"▲","-")),2)</f>
        <v>19.13</v>
      </c>
    </row>
    <row r="21" spans="1:11" x14ac:dyDescent="0.2">
      <c r="A21" s="171" t="s">
        <v>55</v>
      </c>
      <c r="B21" s="171">
        <f>IF(ISNUMBER(VALUE(SUBSTITUTE(実質収支比率等に係る経年分析!F$49,"▲","-"))),ROUND(VALUE(SUBSTITUTE(実質収支比率等に係る経年分析!F$49,"▲","-")),2),NA())</f>
        <v>3.44</v>
      </c>
      <c r="C21" s="171">
        <f>IF(ISNUMBER(VALUE(SUBSTITUTE(実質収支比率等に係る経年分析!G$49,"▲","-"))),ROUND(VALUE(SUBSTITUTE(実質収支比率等に係る経年分析!G$49,"▲","-")),2),NA())</f>
        <v>4.7300000000000004</v>
      </c>
      <c r="D21" s="171">
        <f>IF(ISNUMBER(VALUE(SUBSTITUTE(実質収支比率等に係る経年分析!H$49,"▲","-"))),ROUND(VALUE(SUBSTITUTE(実質収支比率等に係る経年分析!H$49,"▲","-")),2),NA())</f>
        <v>3.17</v>
      </c>
      <c r="E21" s="171">
        <f>IF(ISNUMBER(VALUE(SUBSTITUTE(実質収支比率等に係る経年分析!I$49,"▲","-"))),ROUND(VALUE(SUBSTITUTE(実質収支比率等に係る経年分析!I$49,"▲","-")),2),NA())</f>
        <v>1.36</v>
      </c>
      <c r="F21" s="171">
        <f>IF(ISNUMBER(VALUE(SUBSTITUTE(実質収支比率等に係る経年分析!J$49,"▲","-"))),ROUND(VALUE(SUBSTITUTE(実質収支比率等に係る経年分析!J$49,"▲","-")),2),NA())</f>
        <v>2.77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漁業集落排水事業特別会計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2">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0.55000000000000004</v>
      </c>
    </row>
    <row r="34" spans="1:16" x14ac:dyDescent="0.2">
      <c r="A34" s="172" t="str">
        <f>IF(連結実質赤字比率に係る赤字・黒字の構成分析!C$36="",NA(),連結実質赤字比率に係る赤字・黒字の構成分析!C$36)</f>
        <v>介護保険特別会計（サービス事業勘定）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3.99</v>
      </c>
    </row>
    <row r="36" spans="1:16" x14ac:dyDescent="0.2">
      <c r="A36" s="172" t="str">
        <f>IF(連結実質赤字比率に係る赤字・黒字の構成分析!C$34="",NA(),連結実質赤字比率に係る赤字・黒字の構成分析!C$34)</f>
        <v>国民健康保険病院事業会計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10.210000000000001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8.6300000000000008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559</v>
      </c>
      <c r="E42" s="173"/>
      <c r="F42" s="173"/>
      <c r="G42" s="173">
        <f>'実質公債費比率（分子）の構造'!L$52</f>
        <v>544</v>
      </c>
      <c r="H42" s="173"/>
      <c r="I42" s="173"/>
      <c r="J42" s="173">
        <f>'実質公債費比率（分子）の構造'!M$52</f>
        <v>522</v>
      </c>
      <c r="K42" s="173"/>
      <c r="L42" s="173"/>
      <c r="M42" s="173">
        <f>'実質公債費比率（分子）の構造'!N$52</f>
        <v>491</v>
      </c>
      <c r="N42" s="173"/>
      <c r="O42" s="173"/>
      <c r="P42" s="173">
        <f>'実質公債費比率（分子）の構造'!O$52</f>
        <v>479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2">
      <c r="A46" s="173" t="s">
        <v>66</v>
      </c>
      <c r="B46" s="173">
        <f>'実質公債費比率（分子）の構造'!K$48</f>
        <v>134</v>
      </c>
      <c r="C46" s="173"/>
      <c r="D46" s="173"/>
      <c r="E46" s="173">
        <f>'実質公債費比率（分子）の構造'!L$48</f>
        <v>135</v>
      </c>
      <c r="F46" s="173"/>
      <c r="G46" s="173"/>
      <c r="H46" s="173">
        <f>'実質公債費比率（分子）の構造'!M$48</f>
        <v>126</v>
      </c>
      <c r="I46" s="173"/>
      <c r="J46" s="173"/>
      <c r="K46" s="173">
        <f>'実質公債費比率（分子）の構造'!N$48</f>
        <v>109</v>
      </c>
      <c r="L46" s="173"/>
      <c r="M46" s="173"/>
      <c r="N46" s="173">
        <f>'実質公債費比率（分子）の構造'!O$48</f>
        <v>116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487</v>
      </c>
      <c r="C49" s="173"/>
      <c r="D49" s="173"/>
      <c r="E49" s="173">
        <f>'実質公債費比率（分子）の構造'!L$45</f>
        <v>473</v>
      </c>
      <c r="F49" s="173"/>
      <c r="G49" s="173"/>
      <c r="H49" s="173">
        <f>'実質公債費比率（分子）の構造'!M$45</f>
        <v>478</v>
      </c>
      <c r="I49" s="173"/>
      <c r="J49" s="173"/>
      <c r="K49" s="173">
        <f>'実質公債費比率（分子）の構造'!N$45</f>
        <v>474</v>
      </c>
      <c r="L49" s="173"/>
      <c r="M49" s="173"/>
      <c r="N49" s="173">
        <f>'実質公債費比率（分子）の構造'!O$45</f>
        <v>487</v>
      </c>
      <c r="O49" s="173"/>
      <c r="P49" s="173"/>
    </row>
    <row r="50" spans="1:16" x14ac:dyDescent="0.2">
      <c r="A50" s="173" t="s">
        <v>70</v>
      </c>
      <c r="B50" s="173" t="e">
        <f>NA()</f>
        <v>#N/A</v>
      </c>
      <c r="C50" s="173">
        <f>IF(ISNUMBER('実質公債費比率（分子）の構造'!K$53),'実質公債費比率（分子）の構造'!K$53,NA())</f>
        <v>63</v>
      </c>
      <c r="D50" s="173" t="e">
        <f>NA()</f>
        <v>#N/A</v>
      </c>
      <c r="E50" s="173" t="e">
        <f>NA()</f>
        <v>#N/A</v>
      </c>
      <c r="F50" s="173">
        <f>IF(ISNUMBER('実質公債費比率（分子）の構造'!L$53),'実質公債費比率（分子）の構造'!L$53,NA())</f>
        <v>66</v>
      </c>
      <c r="G50" s="173" t="e">
        <f>NA()</f>
        <v>#N/A</v>
      </c>
      <c r="H50" s="173" t="e">
        <f>NA()</f>
        <v>#N/A</v>
      </c>
      <c r="I50" s="173">
        <f>IF(ISNUMBER('実質公債費比率（分子）の構造'!M$53),'実質公債費比率（分子）の構造'!M$53,NA())</f>
        <v>84</v>
      </c>
      <c r="J50" s="173" t="e">
        <f>NA()</f>
        <v>#N/A</v>
      </c>
      <c r="K50" s="173" t="e">
        <f>NA()</f>
        <v>#N/A</v>
      </c>
      <c r="L50" s="173">
        <f>IF(ISNUMBER('実質公債費比率（分子）の構造'!N$53),'実質公債費比率（分子）の構造'!N$53,NA())</f>
        <v>94</v>
      </c>
      <c r="M50" s="173" t="e">
        <f>NA()</f>
        <v>#N/A</v>
      </c>
      <c r="N50" s="173" t="e">
        <f>NA()</f>
        <v>#N/A</v>
      </c>
      <c r="O50" s="173">
        <f>IF(ISNUMBER('実質公債費比率（分子）の構造'!O$53),'実質公債費比率（分子）の構造'!O$53,NA())</f>
        <v>126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3904</v>
      </c>
      <c r="E56" s="172"/>
      <c r="F56" s="172"/>
      <c r="G56" s="172">
        <f>'将来負担比率（分子）の構造'!J$52</f>
        <v>3789</v>
      </c>
      <c r="H56" s="172"/>
      <c r="I56" s="172"/>
      <c r="J56" s="172">
        <f>'将来負担比率（分子）の構造'!K$52</f>
        <v>3968</v>
      </c>
      <c r="K56" s="172"/>
      <c r="L56" s="172"/>
      <c r="M56" s="172">
        <f>'将来負担比率（分子）の構造'!L$52</f>
        <v>4088</v>
      </c>
      <c r="N56" s="172"/>
      <c r="O56" s="172"/>
      <c r="P56" s="172">
        <f>'将来負担比率（分子）の構造'!M$52</f>
        <v>3973</v>
      </c>
    </row>
    <row r="57" spans="1:16" x14ac:dyDescent="0.2">
      <c r="A57" s="172" t="s">
        <v>41</v>
      </c>
      <c r="B57" s="172"/>
      <c r="C57" s="172"/>
      <c r="D57" s="172">
        <f>'将来負担比率（分子）の構造'!I$51</f>
        <v>485</v>
      </c>
      <c r="E57" s="172"/>
      <c r="F57" s="172"/>
      <c r="G57" s="172">
        <f>'将来負担比率（分子）の構造'!J$51</f>
        <v>385</v>
      </c>
      <c r="H57" s="172"/>
      <c r="I57" s="172"/>
      <c r="J57" s="172">
        <f>'将来負担比率（分子）の構造'!K$51</f>
        <v>361</v>
      </c>
      <c r="K57" s="172"/>
      <c r="L57" s="172"/>
      <c r="M57" s="172">
        <f>'将来負担比率（分子）の構造'!L$51</f>
        <v>289</v>
      </c>
      <c r="N57" s="172"/>
      <c r="O57" s="172"/>
      <c r="P57" s="172">
        <f>'将来負担比率（分子）の構造'!M$51</f>
        <v>241</v>
      </c>
    </row>
    <row r="58" spans="1:16" x14ac:dyDescent="0.2">
      <c r="A58" s="172" t="s">
        <v>40</v>
      </c>
      <c r="B58" s="172"/>
      <c r="C58" s="172"/>
      <c r="D58" s="172">
        <f>'将来負担比率（分子）の構造'!I$50</f>
        <v>4592</v>
      </c>
      <c r="E58" s="172"/>
      <c r="F58" s="172"/>
      <c r="G58" s="172">
        <f>'将来負担比率（分子）の構造'!J$50</f>
        <v>4684</v>
      </c>
      <c r="H58" s="172"/>
      <c r="I58" s="172"/>
      <c r="J58" s="172">
        <f>'将来負担比率（分子）の構造'!K$50</f>
        <v>4988</v>
      </c>
      <c r="K58" s="172"/>
      <c r="L58" s="172"/>
      <c r="M58" s="172">
        <f>'将来負担比率（分子）の構造'!L$50</f>
        <v>5228</v>
      </c>
      <c r="N58" s="172"/>
      <c r="O58" s="172"/>
      <c r="P58" s="172">
        <f>'将来負担比率（分子）の構造'!M$50</f>
        <v>6036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761</v>
      </c>
      <c r="C62" s="172"/>
      <c r="D62" s="172"/>
      <c r="E62" s="172">
        <f>'将来負担比率（分子）の構造'!J$45</f>
        <v>710</v>
      </c>
      <c r="F62" s="172"/>
      <c r="G62" s="172"/>
      <c r="H62" s="172">
        <f>'将来負担比率（分子）の構造'!K$45</f>
        <v>728</v>
      </c>
      <c r="I62" s="172"/>
      <c r="J62" s="172"/>
      <c r="K62" s="172">
        <f>'将来負担比率（分子）の構造'!L$45</f>
        <v>704</v>
      </c>
      <c r="L62" s="172"/>
      <c r="M62" s="172"/>
      <c r="N62" s="172">
        <f>'将来負担比率（分子）の構造'!M$45</f>
        <v>663</v>
      </c>
      <c r="O62" s="172"/>
      <c r="P62" s="172"/>
    </row>
    <row r="63" spans="1:16" x14ac:dyDescent="0.2">
      <c r="A63" s="172" t="s">
        <v>33</v>
      </c>
      <c r="B63" s="172">
        <f>'将来負担比率（分子）の構造'!I$44</f>
        <v>7</v>
      </c>
      <c r="C63" s="172"/>
      <c r="D63" s="172"/>
      <c r="E63" s="172">
        <f>'将来負担比率（分子）の構造'!J$44</f>
        <v>5</v>
      </c>
      <c r="F63" s="172"/>
      <c r="G63" s="172"/>
      <c r="H63" s="172">
        <f>'将来負担比率（分子）の構造'!K$44</f>
        <v>4</v>
      </c>
      <c r="I63" s="172"/>
      <c r="J63" s="172"/>
      <c r="K63" s="172">
        <f>'将来負担比率（分子）の構造'!L$44</f>
        <v>3</v>
      </c>
      <c r="L63" s="172"/>
      <c r="M63" s="172"/>
      <c r="N63" s="172">
        <f>'将来負担比率（分子）の構造'!M$44</f>
        <v>2</v>
      </c>
      <c r="O63" s="172"/>
      <c r="P63" s="172"/>
    </row>
    <row r="64" spans="1:16" x14ac:dyDescent="0.2">
      <c r="A64" s="172" t="s">
        <v>32</v>
      </c>
      <c r="B64" s="172">
        <f>'将来負担比率（分子）の構造'!I$43</f>
        <v>1156</v>
      </c>
      <c r="C64" s="172"/>
      <c r="D64" s="172"/>
      <c r="E64" s="172">
        <f>'将来負担比率（分子）の構造'!J$43</f>
        <v>1076</v>
      </c>
      <c r="F64" s="172"/>
      <c r="G64" s="172"/>
      <c r="H64" s="172">
        <f>'将来負担比率（分子）の構造'!K$43</f>
        <v>1010</v>
      </c>
      <c r="I64" s="172"/>
      <c r="J64" s="172"/>
      <c r="K64" s="172">
        <f>'将来負担比率（分子）の構造'!L$43</f>
        <v>927</v>
      </c>
      <c r="L64" s="172"/>
      <c r="M64" s="172"/>
      <c r="N64" s="172">
        <f>'将来負担比率（分子）の構造'!M$43</f>
        <v>952</v>
      </c>
      <c r="O64" s="172"/>
      <c r="P64" s="172"/>
    </row>
    <row r="65" spans="1:16" x14ac:dyDescent="0.2">
      <c r="A65" s="172" t="s">
        <v>31</v>
      </c>
      <c r="B65" s="172" t="str">
        <f>'将来負担比率（分子）の構造'!I$42</f>
        <v>-</v>
      </c>
      <c r="C65" s="172"/>
      <c r="D65" s="172"/>
      <c r="E65" s="172">
        <f>'将来負担比率（分子）の構造'!J$42</f>
        <v>2</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3508</v>
      </c>
      <c r="C66" s="172"/>
      <c r="D66" s="172"/>
      <c r="E66" s="172">
        <f>'将来負担比率（分子）の構造'!J$41</f>
        <v>3536</v>
      </c>
      <c r="F66" s="172"/>
      <c r="G66" s="172"/>
      <c r="H66" s="172">
        <f>'将来負担比率（分子）の構造'!K$41</f>
        <v>3856</v>
      </c>
      <c r="I66" s="172"/>
      <c r="J66" s="172"/>
      <c r="K66" s="172">
        <f>'将来負担比率（分子）の構造'!L$41</f>
        <v>3992</v>
      </c>
      <c r="L66" s="172"/>
      <c r="M66" s="172"/>
      <c r="N66" s="172">
        <f>'将来負担比率（分子）の構造'!M$41</f>
        <v>3902</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498</v>
      </c>
      <c r="C72" s="176">
        <f>基金残高に係る経年分析!G55</f>
        <v>492</v>
      </c>
      <c r="D72" s="176">
        <f>基金残高に係る経年分析!H55</f>
        <v>497</v>
      </c>
    </row>
    <row r="73" spans="1:16" x14ac:dyDescent="0.2">
      <c r="A73" s="175" t="s">
        <v>77</v>
      </c>
      <c r="B73" s="176">
        <f>基金残高に係る経年分析!F56</f>
        <v>1769</v>
      </c>
      <c r="C73" s="176">
        <f>基金残高に係る経年分析!G56</f>
        <v>1801</v>
      </c>
      <c r="D73" s="176">
        <f>基金残高に係る経年分析!H56</f>
        <v>1983</v>
      </c>
    </row>
    <row r="74" spans="1:16" x14ac:dyDescent="0.2">
      <c r="A74" s="175" t="s">
        <v>78</v>
      </c>
      <c r="B74" s="176">
        <f>基金残高に係る経年分析!F57</f>
        <v>2618</v>
      </c>
      <c r="C74" s="176">
        <f>基金残高に係る経年分析!G57</f>
        <v>2921</v>
      </c>
      <c r="D74" s="176">
        <f>基金残高に係る経年分析!H57</f>
        <v>3230</v>
      </c>
    </row>
  </sheetData>
  <sheetProtection algorithmName="SHA-512" hashValue="dneSUQynj3L96sWy8rtLE5pZkcbZYWBa/lEcJ8SYhYi8vQ6f+8qv0sL0w0pqk2Vpg29gbZJ091Sw7jAZmk4ZdA==" saltValue="c9zgurHy583Rvxcveq8b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4" sqref="AD4:AK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225</v>
      </c>
      <c r="C5" s="732"/>
      <c r="D5" s="732"/>
      <c r="E5" s="732"/>
      <c r="F5" s="732"/>
      <c r="G5" s="732"/>
      <c r="H5" s="732"/>
      <c r="I5" s="732"/>
      <c r="J5" s="732"/>
      <c r="K5" s="732"/>
      <c r="L5" s="732"/>
      <c r="M5" s="732"/>
      <c r="N5" s="732"/>
      <c r="O5" s="732"/>
      <c r="P5" s="732"/>
      <c r="Q5" s="733"/>
      <c r="R5" s="717">
        <v>274058</v>
      </c>
      <c r="S5" s="718"/>
      <c r="T5" s="718"/>
      <c r="U5" s="718"/>
      <c r="V5" s="718"/>
      <c r="W5" s="718"/>
      <c r="X5" s="718"/>
      <c r="Y5" s="761"/>
      <c r="Z5" s="779">
        <v>5.9</v>
      </c>
      <c r="AA5" s="779"/>
      <c r="AB5" s="779"/>
      <c r="AC5" s="779"/>
      <c r="AD5" s="780">
        <v>274058</v>
      </c>
      <c r="AE5" s="780"/>
      <c r="AF5" s="780"/>
      <c r="AG5" s="780"/>
      <c r="AH5" s="780"/>
      <c r="AI5" s="780"/>
      <c r="AJ5" s="780"/>
      <c r="AK5" s="780"/>
      <c r="AL5" s="762">
        <v>10.8</v>
      </c>
      <c r="AM5" s="736"/>
      <c r="AN5" s="736"/>
      <c r="AO5" s="763"/>
      <c r="AP5" s="731" t="s">
        <v>226</v>
      </c>
      <c r="AQ5" s="732"/>
      <c r="AR5" s="732"/>
      <c r="AS5" s="732"/>
      <c r="AT5" s="732"/>
      <c r="AU5" s="732"/>
      <c r="AV5" s="732"/>
      <c r="AW5" s="732"/>
      <c r="AX5" s="732"/>
      <c r="AY5" s="732"/>
      <c r="AZ5" s="732"/>
      <c r="BA5" s="732"/>
      <c r="BB5" s="732"/>
      <c r="BC5" s="732"/>
      <c r="BD5" s="732"/>
      <c r="BE5" s="732"/>
      <c r="BF5" s="733"/>
      <c r="BG5" s="664">
        <v>272934</v>
      </c>
      <c r="BH5" s="665"/>
      <c r="BI5" s="665"/>
      <c r="BJ5" s="665"/>
      <c r="BK5" s="665"/>
      <c r="BL5" s="665"/>
      <c r="BM5" s="665"/>
      <c r="BN5" s="666"/>
      <c r="BO5" s="691">
        <v>99.6</v>
      </c>
      <c r="BP5" s="691"/>
      <c r="BQ5" s="691"/>
      <c r="BR5" s="691"/>
      <c r="BS5" s="692">
        <v>2220</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43181</v>
      </c>
      <c r="S6" s="665"/>
      <c r="T6" s="665"/>
      <c r="U6" s="665"/>
      <c r="V6" s="665"/>
      <c r="W6" s="665"/>
      <c r="X6" s="665"/>
      <c r="Y6" s="666"/>
      <c r="Z6" s="691">
        <v>0.9</v>
      </c>
      <c r="AA6" s="691"/>
      <c r="AB6" s="691"/>
      <c r="AC6" s="691"/>
      <c r="AD6" s="692">
        <v>43181</v>
      </c>
      <c r="AE6" s="692"/>
      <c r="AF6" s="692"/>
      <c r="AG6" s="692"/>
      <c r="AH6" s="692"/>
      <c r="AI6" s="692"/>
      <c r="AJ6" s="692"/>
      <c r="AK6" s="692"/>
      <c r="AL6" s="667">
        <v>1.7</v>
      </c>
      <c r="AM6" s="668"/>
      <c r="AN6" s="668"/>
      <c r="AO6" s="693"/>
      <c r="AP6" s="661" t="s">
        <v>231</v>
      </c>
      <c r="AQ6" s="662"/>
      <c r="AR6" s="662"/>
      <c r="AS6" s="662"/>
      <c r="AT6" s="662"/>
      <c r="AU6" s="662"/>
      <c r="AV6" s="662"/>
      <c r="AW6" s="662"/>
      <c r="AX6" s="662"/>
      <c r="AY6" s="662"/>
      <c r="AZ6" s="662"/>
      <c r="BA6" s="662"/>
      <c r="BB6" s="662"/>
      <c r="BC6" s="662"/>
      <c r="BD6" s="662"/>
      <c r="BE6" s="662"/>
      <c r="BF6" s="663"/>
      <c r="BG6" s="664">
        <v>272934</v>
      </c>
      <c r="BH6" s="665"/>
      <c r="BI6" s="665"/>
      <c r="BJ6" s="665"/>
      <c r="BK6" s="665"/>
      <c r="BL6" s="665"/>
      <c r="BM6" s="665"/>
      <c r="BN6" s="666"/>
      <c r="BO6" s="691">
        <v>99.6</v>
      </c>
      <c r="BP6" s="691"/>
      <c r="BQ6" s="691"/>
      <c r="BR6" s="691"/>
      <c r="BS6" s="692">
        <v>2220</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42298</v>
      </c>
      <c r="CS6" s="665"/>
      <c r="CT6" s="665"/>
      <c r="CU6" s="665"/>
      <c r="CV6" s="665"/>
      <c r="CW6" s="665"/>
      <c r="CX6" s="665"/>
      <c r="CY6" s="666"/>
      <c r="CZ6" s="762">
        <v>0.9</v>
      </c>
      <c r="DA6" s="736"/>
      <c r="DB6" s="736"/>
      <c r="DC6" s="765"/>
      <c r="DD6" s="670" t="s">
        <v>128</v>
      </c>
      <c r="DE6" s="665"/>
      <c r="DF6" s="665"/>
      <c r="DG6" s="665"/>
      <c r="DH6" s="665"/>
      <c r="DI6" s="665"/>
      <c r="DJ6" s="665"/>
      <c r="DK6" s="665"/>
      <c r="DL6" s="665"/>
      <c r="DM6" s="665"/>
      <c r="DN6" s="665"/>
      <c r="DO6" s="665"/>
      <c r="DP6" s="666"/>
      <c r="DQ6" s="670">
        <v>42298</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204</v>
      </c>
      <c r="S7" s="665"/>
      <c r="T7" s="665"/>
      <c r="U7" s="665"/>
      <c r="V7" s="665"/>
      <c r="W7" s="665"/>
      <c r="X7" s="665"/>
      <c r="Y7" s="666"/>
      <c r="Z7" s="691">
        <v>0</v>
      </c>
      <c r="AA7" s="691"/>
      <c r="AB7" s="691"/>
      <c r="AC7" s="691"/>
      <c r="AD7" s="692">
        <v>204</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142811</v>
      </c>
      <c r="BH7" s="665"/>
      <c r="BI7" s="665"/>
      <c r="BJ7" s="665"/>
      <c r="BK7" s="665"/>
      <c r="BL7" s="665"/>
      <c r="BM7" s="665"/>
      <c r="BN7" s="666"/>
      <c r="BO7" s="691">
        <v>52.1</v>
      </c>
      <c r="BP7" s="691"/>
      <c r="BQ7" s="691"/>
      <c r="BR7" s="691"/>
      <c r="BS7" s="692">
        <v>2220</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1387925</v>
      </c>
      <c r="CS7" s="665"/>
      <c r="CT7" s="665"/>
      <c r="CU7" s="665"/>
      <c r="CV7" s="665"/>
      <c r="CW7" s="665"/>
      <c r="CX7" s="665"/>
      <c r="CY7" s="666"/>
      <c r="CZ7" s="691">
        <v>31</v>
      </c>
      <c r="DA7" s="691"/>
      <c r="DB7" s="691"/>
      <c r="DC7" s="691"/>
      <c r="DD7" s="670">
        <v>207550</v>
      </c>
      <c r="DE7" s="665"/>
      <c r="DF7" s="665"/>
      <c r="DG7" s="665"/>
      <c r="DH7" s="665"/>
      <c r="DI7" s="665"/>
      <c r="DJ7" s="665"/>
      <c r="DK7" s="665"/>
      <c r="DL7" s="665"/>
      <c r="DM7" s="665"/>
      <c r="DN7" s="665"/>
      <c r="DO7" s="665"/>
      <c r="DP7" s="666"/>
      <c r="DQ7" s="670">
        <v>1111911</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1045</v>
      </c>
      <c r="S8" s="665"/>
      <c r="T8" s="665"/>
      <c r="U8" s="665"/>
      <c r="V8" s="665"/>
      <c r="W8" s="665"/>
      <c r="X8" s="665"/>
      <c r="Y8" s="666"/>
      <c r="Z8" s="691">
        <v>0</v>
      </c>
      <c r="AA8" s="691"/>
      <c r="AB8" s="691"/>
      <c r="AC8" s="691"/>
      <c r="AD8" s="692">
        <v>1045</v>
      </c>
      <c r="AE8" s="692"/>
      <c r="AF8" s="692"/>
      <c r="AG8" s="692"/>
      <c r="AH8" s="692"/>
      <c r="AI8" s="692"/>
      <c r="AJ8" s="692"/>
      <c r="AK8" s="692"/>
      <c r="AL8" s="667">
        <v>0</v>
      </c>
      <c r="AM8" s="668"/>
      <c r="AN8" s="668"/>
      <c r="AO8" s="693"/>
      <c r="AP8" s="661" t="s">
        <v>237</v>
      </c>
      <c r="AQ8" s="662"/>
      <c r="AR8" s="662"/>
      <c r="AS8" s="662"/>
      <c r="AT8" s="662"/>
      <c r="AU8" s="662"/>
      <c r="AV8" s="662"/>
      <c r="AW8" s="662"/>
      <c r="AX8" s="662"/>
      <c r="AY8" s="662"/>
      <c r="AZ8" s="662"/>
      <c r="BA8" s="662"/>
      <c r="BB8" s="662"/>
      <c r="BC8" s="662"/>
      <c r="BD8" s="662"/>
      <c r="BE8" s="662"/>
      <c r="BF8" s="663"/>
      <c r="BG8" s="664">
        <v>5587</v>
      </c>
      <c r="BH8" s="665"/>
      <c r="BI8" s="665"/>
      <c r="BJ8" s="665"/>
      <c r="BK8" s="665"/>
      <c r="BL8" s="665"/>
      <c r="BM8" s="665"/>
      <c r="BN8" s="666"/>
      <c r="BO8" s="691">
        <v>2</v>
      </c>
      <c r="BP8" s="691"/>
      <c r="BQ8" s="691"/>
      <c r="BR8" s="691"/>
      <c r="BS8" s="692" t="s">
        <v>127</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696106</v>
      </c>
      <c r="CS8" s="665"/>
      <c r="CT8" s="665"/>
      <c r="CU8" s="665"/>
      <c r="CV8" s="665"/>
      <c r="CW8" s="665"/>
      <c r="CX8" s="665"/>
      <c r="CY8" s="666"/>
      <c r="CZ8" s="691">
        <v>15.6</v>
      </c>
      <c r="DA8" s="691"/>
      <c r="DB8" s="691"/>
      <c r="DC8" s="691"/>
      <c r="DD8" s="670">
        <v>3383</v>
      </c>
      <c r="DE8" s="665"/>
      <c r="DF8" s="665"/>
      <c r="DG8" s="665"/>
      <c r="DH8" s="665"/>
      <c r="DI8" s="665"/>
      <c r="DJ8" s="665"/>
      <c r="DK8" s="665"/>
      <c r="DL8" s="665"/>
      <c r="DM8" s="665"/>
      <c r="DN8" s="665"/>
      <c r="DO8" s="665"/>
      <c r="DP8" s="666"/>
      <c r="DQ8" s="670">
        <v>380177</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1274</v>
      </c>
      <c r="S9" s="665"/>
      <c r="T9" s="665"/>
      <c r="U9" s="665"/>
      <c r="V9" s="665"/>
      <c r="W9" s="665"/>
      <c r="X9" s="665"/>
      <c r="Y9" s="666"/>
      <c r="Z9" s="691">
        <v>0</v>
      </c>
      <c r="AA9" s="691"/>
      <c r="AB9" s="691"/>
      <c r="AC9" s="691"/>
      <c r="AD9" s="692">
        <v>1274</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126002</v>
      </c>
      <c r="BH9" s="665"/>
      <c r="BI9" s="665"/>
      <c r="BJ9" s="665"/>
      <c r="BK9" s="665"/>
      <c r="BL9" s="665"/>
      <c r="BM9" s="665"/>
      <c r="BN9" s="666"/>
      <c r="BO9" s="691">
        <v>46</v>
      </c>
      <c r="BP9" s="691"/>
      <c r="BQ9" s="691"/>
      <c r="BR9" s="691"/>
      <c r="BS9" s="692" t="s">
        <v>128</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442173</v>
      </c>
      <c r="CS9" s="665"/>
      <c r="CT9" s="665"/>
      <c r="CU9" s="665"/>
      <c r="CV9" s="665"/>
      <c r="CW9" s="665"/>
      <c r="CX9" s="665"/>
      <c r="CY9" s="666"/>
      <c r="CZ9" s="691">
        <v>9.9</v>
      </c>
      <c r="DA9" s="691"/>
      <c r="DB9" s="691"/>
      <c r="DC9" s="691"/>
      <c r="DD9" s="670">
        <v>1800</v>
      </c>
      <c r="DE9" s="665"/>
      <c r="DF9" s="665"/>
      <c r="DG9" s="665"/>
      <c r="DH9" s="665"/>
      <c r="DI9" s="665"/>
      <c r="DJ9" s="665"/>
      <c r="DK9" s="665"/>
      <c r="DL9" s="665"/>
      <c r="DM9" s="665"/>
      <c r="DN9" s="665"/>
      <c r="DO9" s="665"/>
      <c r="DP9" s="666"/>
      <c r="DQ9" s="670">
        <v>351726</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128</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8286</v>
      </c>
      <c r="BH10" s="665"/>
      <c r="BI10" s="665"/>
      <c r="BJ10" s="665"/>
      <c r="BK10" s="665"/>
      <c r="BL10" s="665"/>
      <c r="BM10" s="665"/>
      <c r="BN10" s="666"/>
      <c r="BO10" s="691">
        <v>3</v>
      </c>
      <c r="BP10" s="691"/>
      <c r="BQ10" s="691"/>
      <c r="BR10" s="691"/>
      <c r="BS10" s="692">
        <v>1381</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3291</v>
      </c>
      <c r="CS10" s="665"/>
      <c r="CT10" s="665"/>
      <c r="CU10" s="665"/>
      <c r="CV10" s="665"/>
      <c r="CW10" s="665"/>
      <c r="CX10" s="665"/>
      <c r="CY10" s="666"/>
      <c r="CZ10" s="691">
        <v>0.1</v>
      </c>
      <c r="DA10" s="691"/>
      <c r="DB10" s="691"/>
      <c r="DC10" s="691"/>
      <c r="DD10" s="670" t="s">
        <v>128</v>
      </c>
      <c r="DE10" s="665"/>
      <c r="DF10" s="665"/>
      <c r="DG10" s="665"/>
      <c r="DH10" s="665"/>
      <c r="DI10" s="665"/>
      <c r="DJ10" s="665"/>
      <c r="DK10" s="665"/>
      <c r="DL10" s="665"/>
      <c r="DM10" s="665"/>
      <c r="DN10" s="665"/>
      <c r="DO10" s="665"/>
      <c r="DP10" s="666"/>
      <c r="DQ10" s="670">
        <v>3291</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88953</v>
      </c>
      <c r="S11" s="665"/>
      <c r="T11" s="665"/>
      <c r="U11" s="665"/>
      <c r="V11" s="665"/>
      <c r="W11" s="665"/>
      <c r="X11" s="665"/>
      <c r="Y11" s="666"/>
      <c r="Z11" s="667">
        <v>1.9</v>
      </c>
      <c r="AA11" s="668"/>
      <c r="AB11" s="668"/>
      <c r="AC11" s="669"/>
      <c r="AD11" s="670">
        <v>88953</v>
      </c>
      <c r="AE11" s="665"/>
      <c r="AF11" s="665"/>
      <c r="AG11" s="665"/>
      <c r="AH11" s="665"/>
      <c r="AI11" s="665"/>
      <c r="AJ11" s="665"/>
      <c r="AK11" s="666"/>
      <c r="AL11" s="667">
        <v>3.5</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2936</v>
      </c>
      <c r="BH11" s="665"/>
      <c r="BI11" s="665"/>
      <c r="BJ11" s="665"/>
      <c r="BK11" s="665"/>
      <c r="BL11" s="665"/>
      <c r="BM11" s="665"/>
      <c r="BN11" s="666"/>
      <c r="BO11" s="691">
        <v>1.1000000000000001</v>
      </c>
      <c r="BP11" s="691"/>
      <c r="BQ11" s="691"/>
      <c r="BR11" s="691"/>
      <c r="BS11" s="692">
        <v>839</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293486</v>
      </c>
      <c r="CS11" s="665"/>
      <c r="CT11" s="665"/>
      <c r="CU11" s="665"/>
      <c r="CV11" s="665"/>
      <c r="CW11" s="665"/>
      <c r="CX11" s="665"/>
      <c r="CY11" s="666"/>
      <c r="CZ11" s="691">
        <v>6.6</v>
      </c>
      <c r="DA11" s="691"/>
      <c r="DB11" s="691"/>
      <c r="DC11" s="691"/>
      <c r="DD11" s="670">
        <v>142505</v>
      </c>
      <c r="DE11" s="665"/>
      <c r="DF11" s="665"/>
      <c r="DG11" s="665"/>
      <c r="DH11" s="665"/>
      <c r="DI11" s="665"/>
      <c r="DJ11" s="665"/>
      <c r="DK11" s="665"/>
      <c r="DL11" s="665"/>
      <c r="DM11" s="665"/>
      <c r="DN11" s="665"/>
      <c r="DO11" s="665"/>
      <c r="DP11" s="666"/>
      <c r="DQ11" s="670">
        <v>111270</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128</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90445</v>
      </c>
      <c r="BH12" s="665"/>
      <c r="BI12" s="665"/>
      <c r="BJ12" s="665"/>
      <c r="BK12" s="665"/>
      <c r="BL12" s="665"/>
      <c r="BM12" s="665"/>
      <c r="BN12" s="666"/>
      <c r="BO12" s="691">
        <v>33</v>
      </c>
      <c r="BP12" s="691"/>
      <c r="BQ12" s="691"/>
      <c r="BR12" s="691"/>
      <c r="BS12" s="692" t="s">
        <v>127</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157019</v>
      </c>
      <c r="CS12" s="665"/>
      <c r="CT12" s="665"/>
      <c r="CU12" s="665"/>
      <c r="CV12" s="665"/>
      <c r="CW12" s="665"/>
      <c r="CX12" s="665"/>
      <c r="CY12" s="666"/>
      <c r="CZ12" s="691">
        <v>3.5</v>
      </c>
      <c r="DA12" s="691"/>
      <c r="DB12" s="691"/>
      <c r="DC12" s="691"/>
      <c r="DD12" s="670">
        <v>9274</v>
      </c>
      <c r="DE12" s="665"/>
      <c r="DF12" s="665"/>
      <c r="DG12" s="665"/>
      <c r="DH12" s="665"/>
      <c r="DI12" s="665"/>
      <c r="DJ12" s="665"/>
      <c r="DK12" s="665"/>
      <c r="DL12" s="665"/>
      <c r="DM12" s="665"/>
      <c r="DN12" s="665"/>
      <c r="DO12" s="665"/>
      <c r="DP12" s="666"/>
      <c r="DQ12" s="670">
        <v>120964</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88932</v>
      </c>
      <c r="BH13" s="665"/>
      <c r="BI13" s="665"/>
      <c r="BJ13" s="665"/>
      <c r="BK13" s="665"/>
      <c r="BL13" s="665"/>
      <c r="BM13" s="665"/>
      <c r="BN13" s="666"/>
      <c r="BO13" s="691">
        <v>32.5</v>
      </c>
      <c r="BP13" s="691"/>
      <c r="BQ13" s="691"/>
      <c r="BR13" s="691"/>
      <c r="BS13" s="692" t="s">
        <v>127</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505928</v>
      </c>
      <c r="CS13" s="665"/>
      <c r="CT13" s="665"/>
      <c r="CU13" s="665"/>
      <c r="CV13" s="665"/>
      <c r="CW13" s="665"/>
      <c r="CX13" s="665"/>
      <c r="CY13" s="666"/>
      <c r="CZ13" s="691">
        <v>11.3</v>
      </c>
      <c r="DA13" s="691"/>
      <c r="DB13" s="691"/>
      <c r="DC13" s="691"/>
      <c r="DD13" s="670">
        <v>302800</v>
      </c>
      <c r="DE13" s="665"/>
      <c r="DF13" s="665"/>
      <c r="DG13" s="665"/>
      <c r="DH13" s="665"/>
      <c r="DI13" s="665"/>
      <c r="DJ13" s="665"/>
      <c r="DK13" s="665"/>
      <c r="DL13" s="665"/>
      <c r="DM13" s="665"/>
      <c r="DN13" s="665"/>
      <c r="DO13" s="665"/>
      <c r="DP13" s="666"/>
      <c r="DQ13" s="670">
        <v>203645</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127</v>
      </c>
      <c r="AE14" s="692"/>
      <c r="AF14" s="692"/>
      <c r="AG14" s="692"/>
      <c r="AH14" s="692"/>
      <c r="AI14" s="692"/>
      <c r="AJ14" s="692"/>
      <c r="AK14" s="692"/>
      <c r="AL14" s="667" t="s">
        <v>127</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10342</v>
      </c>
      <c r="BH14" s="665"/>
      <c r="BI14" s="665"/>
      <c r="BJ14" s="665"/>
      <c r="BK14" s="665"/>
      <c r="BL14" s="665"/>
      <c r="BM14" s="665"/>
      <c r="BN14" s="666"/>
      <c r="BO14" s="691">
        <v>3.8</v>
      </c>
      <c r="BP14" s="691"/>
      <c r="BQ14" s="691"/>
      <c r="BR14" s="691"/>
      <c r="BS14" s="692" t="s">
        <v>127</v>
      </c>
      <c r="BT14" s="692"/>
      <c r="BU14" s="692"/>
      <c r="BV14" s="692"/>
      <c r="BW14" s="692"/>
      <c r="BX14" s="692"/>
      <c r="BY14" s="692"/>
      <c r="BZ14" s="692"/>
      <c r="CA14" s="692"/>
      <c r="CB14" s="759"/>
      <c r="CD14" s="706" t="s">
        <v>256</v>
      </c>
      <c r="CE14" s="703"/>
      <c r="CF14" s="703"/>
      <c r="CG14" s="703"/>
      <c r="CH14" s="703"/>
      <c r="CI14" s="703"/>
      <c r="CJ14" s="703"/>
      <c r="CK14" s="703"/>
      <c r="CL14" s="703"/>
      <c r="CM14" s="703"/>
      <c r="CN14" s="703"/>
      <c r="CO14" s="703"/>
      <c r="CP14" s="703"/>
      <c r="CQ14" s="704"/>
      <c r="CR14" s="664">
        <v>154357</v>
      </c>
      <c r="CS14" s="665"/>
      <c r="CT14" s="665"/>
      <c r="CU14" s="665"/>
      <c r="CV14" s="665"/>
      <c r="CW14" s="665"/>
      <c r="CX14" s="665"/>
      <c r="CY14" s="666"/>
      <c r="CZ14" s="691">
        <v>3.4</v>
      </c>
      <c r="DA14" s="691"/>
      <c r="DB14" s="691"/>
      <c r="DC14" s="691"/>
      <c r="DD14" s="670" t="s">
        <v>128</v>
      </c>
      <c r="DE14" s="665"/>
      <c r="DF14" s="665"/>
      <c r="DG14" s="665"/>
      <c r="DH14" s="665"/>
      <c r="DI14" s="665"/>
      <c r="DJ14" s="665"/>
      <c r="DK14" s="665"/>
      <c r="DL14" s="665"/>
      <c r="DM14" s="665"/>
      <c r="DN14" s="665"/>
      <c r="DO14" s="665"/>
      <c r="DP14" s="666"/>
      <c r="DQ14" s="670">
        <v>133257</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128</v>
      </c>
      <c r="AE15" s="692"/>
      <c r="AF15" s="692"/>
      <c r="AG15" s="692"/>
      <c r="AH15" s="692"/>
      <c r="AI15" s="692"/>
      <c r="AJ15" s="692"/>
      <c r="AK15" s="692"/>
      <c r="AL15" s="667" t="s">
        <v>128</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29336</v>
      </c>
      <c r="BH15" s="665"/>
      <c r="BI15" s="665"/>
      <c r="BJ15" s="665"/>
      <c r="BK15" s="665"/>
      <c r="BL15" s="665"/>
      <c r="BM15" s="665"/>
      <c r="BN15" s="666"/>
      <c r="BO15" s="691">
        <v>10.7</v>
      </c>
      <c r="BP15" s="691"/>
      <c r="BQ15" s="691"/>
      <c r="BR15" s="691"/>
      <c r="BS15" s="692" t="s">
        <v>128</v>
      </c>
      <c r="BT15" s="692"/>
      <c r="BU15" s="692"/>
      <c r="BV15" s="692"/>
      <c r="BW15" s="692"/>
      <c r="BX15" s="692"/>
      <c r="BY15" s="692"/>
      <c r="BZ15" s="692"/>
      <c r="CA15" s="692"/>
      <c r="CB15" s="759"/>
      <c r="CD15" s="706" t="s">
        <v>259</v>
      </c>
      <c r="CE15" s="703"/>
      <c r="CF15" s="703"/>
      <c r="CG15" s="703"/>
      <c r="CH15" s="703"/>
      <c r="CI15" s="703"/>
      <c r="CJ15" s="703"/>
      <c r="CK15" s="703"/>
      <c r="CL15" s="703"/>
      <c r="CM15" s="703"/>
      <c r="CN15" s="703"/>
      <c r="CO15" s="703"/>
      <c r="CP15" s="703"/>
      <c r="CQ15" s="704"/>
      <c r="CR15" s="664">
        <v>254252</v>
      </c>
      <c r="CS15" s="665"/>
      <c r="CT15" s="665"/>
      <c r="CU15" s="665"/>
      <c r="CV15" s="665"/>
      <c r="CW15" s="665"/>
      <c r="CX15" s="665"/>
      <c r="CY15" s="666"/>
      <c r="CZ15" s="691">
        <v>5.7</v>
      </c>
      <c r="DA15" s="691"/>
      <c r="DB15" s="691"/>
      <c r="DC15" s="691"/>
      <c r="DD15" s="670" t="s">
        <v>127</v>
      </c>
      <c r="DE15" s="665"/>
      <c r="DF15" s="665"/>
      <c r="DG15" s="665"/>
      <c r="DH15" s="665"/>
      <c r="DI15" s="665"/>
      <c r="DJ15" s="665"/>
      <c r="DK15" s="665"/>
      <c r="DL15" s="665"/>
      <c r="DM15" s="665"/>
      <c r="DN15" s="665"/>
      <c r="DO15" s="665"/>
      <c r="DP15" s="666"/>
      <c r="DQ15" s="670">
        <v>227754</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2642</v>
      </c>
      <c r="S16" s="665"/>
      <c r="T16" s="665"/>
      <c r="U16" s="665"/>
      <c r="V16" s="665"/>
      <c r="W16" s="665"/>
      <c r="X16" s="665"/>
      <c r="Y16" s="666"/>
      <c r="Z16" s="691">
        <v>0.1</v>
      </c>
      <c r="AA16" s="691"/>
      <c r="AB16" s="691"/>
      <c r="AC16" s="691"/>
      <c r="AD16" s="692">
        <v>2642</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127</v>
      </c>
      <c r="BP16" s="691"/>
      <c r="BQ16" s="691"/>
      <c r="BR16" s="691"/>
      <c r="BS16" s="692" t="s">
        <v>128</v>
      </c>
      <c r="BT16" s="692"/>
      <c r="BU16" s="692"/>
      <c r="BV16" s="692"/>
      <c r="BW16" s="692"/>
      <c r="BX16" s="692"/>
      <c r="BY16" s="692"/>
      <c r="BZ16" s="692"/>
      <c r="CA16" s="692"/>
      <c r="CB16" s="759"/>
      <c r="CD16" s="706" t="s">
        <v>262</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127</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3223</v>
      </c>
      <c r="S17" s="665"/>
      <c r="T17" s="665"/>
      <c r="U17" s="665"/>
      <c r="V17" s="665"/>
      <c r="W17" s="665"/>
      <c r="X17" s="665"/>
      <c r="Y17" s="666"/>
      <c r="Z17" s="691">
        <v>0.1</v>
      </c>
      <c r="AA17" s="691"/>
      <c r="AB17" s="691"/>
      <c r="AC17" s="691"/>
      <c r="AD17" s="692">
        <v>3223</v>
      </c>
      <c r="AE17" s="692"/>
      <c r="AF17" s="692"/>
      <c r="AG17" s="692"/>
      <c r="AH17" s="692"/>
      <c r="AI17" s="692"/>
      <c r="AJ17" s="692"/>
      <c r="AK17" s="692"/>
      <c r="AL17" s="667">
        <v>0.1</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9"/>
      <c r="CD17" s="706" t="s">
        <v>265</v>
      </c>
      <c r="CE17" s="703"/>
      <c r="CF17" s="703"/>
      <c r="CG17" s="703"/>
      <c r="CH17" s="703"/>
      <c r="CI17" s="703"/>
      <c r="CJ17" s="703"/>
      <c r="CK17" s="703"/>
      <c r="CL17" s="703"/>
      <c r="CM17" s="703"/>
      <c r="CN17" s="703"/>
      <c r="CO17" s="703"/>
      <c r="CP17" s="703"/>
      <c r="CQ17" s="704"/>
      <c r="CR17" s="664">
        <v>539556</v>
      </c>
      <c r="CS17" s="665"/>
      <c r="CT17" s="665"/>
      <c r="CU17" s="665"/>
      <c r="CV17" s="665"/>
      <c r="CW17" s="665"/>
      <c r="CX17" s="665"/>
      <c r="CY17" s="666"/>
      <c r="CZ17" s="691">
        <v>12.1</v>
      </c>
      <c r="DA17" s="691"/>
      <c r="DB17" s="691"/>
      <c r="DC17" s="691"/>
      <c r="DD17" s="670" t="s">
        <v>127</v>
      </c>
      <c r="DE17" s="665"/>
      <c r="DF17" s="665"/>
      <c r="DG17" s="665"/>
      <c r="DH17" s="665"/>
      <c r="DI17" s="665"/>
      <c r="DJ17" s="665"/>
      <c r="DK17" s="665"/>
      <c r="DL17" s="665"/>
      <c r="DM17" s="665"/>
      <c r="DN17" s="665"/>
      <c r="DO17" s="665"/>
      <c r="DP17" s="666"/>
      <c r="DQ17" s="670">
        <v>502478</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3786</v>
      </c>
      <c r="S18" s="665"/>
      <c r="T18" s="665"/>
      <c r="U18" s="665"/>
      <c r="V18" s="665"/>
      <c r="W18" s="665"/>
      <c r="X18" s="665"/>
      <c r="Y18" s="666"/>
      <c r="Z18" s="691">
        <v>0.1</v>
      </c>
      <c r="AA18" s="691"/>
      <c r="AB18" s="691"/>
      <c r="AC18" s="691"/>
      <c r="AD18" s="692">
        <v>3786</v>
      </c>
      <c r="AE18" s="692"/>
      <c r="AF18" s="692"/>
      <c r="AG18" s="692"/>
      <c r="AH18" s="692"/>
      <c r="AI18" s="692"/>
      <c r="AJ18" s="692"/>
      <c r="AK18" s="692"/>
      <c r="AL18" s="667">
        <v>0.1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128</v>
      </c>
      <c r="BT18" s="692"/>
      <c r="BU18" s="692"/>
      <c r="BV18" s="692"/>
      <c r="BW18" s="692"/>
      <c r="BX18" s="692"/>
      <c r="BY18" s="692"/>
      <c r="BZ18" s="692"/>
      <c r="CA18" s="692"/>
      <c r="CB18" s="759"/>
      <c r="CD18" s="706" t="s">
        <v>268</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748</v>
      </c>
      <c r="S19" s="665"/>
      <c r="T19" s="665"/>
      <c r="U19" s="665"/>
      <c r="V19" s="665"/>
      <c r="W19" s="665"/>
      <c r="X19" s="665"/>
      <c r="Y19" s="666"/>
      <c r="Z19" s="691">
        <v>0</v>
      </c>
      <c r="AA19" s="691"/>
      <c r="AB19" s="691"/>
      <c r="AC19" s="691"/>
      <c r="AD19" s="692">
        <v>748</v>
      </c>
      <c r="AE19" s="692"/>
      <c r="AF19" s="692"/>
      <c r="AG19" s="692"/>
      <c r="AH19" s="692"/>
      <c r="AI19" s="692"/>
      <c r="AJ19" s="692"/>
      <c r="AK19" s="692"/>
      <c r="AL19" s="667">
        <v>0</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1124</v>
      </c>
      <c r="BH19" s="665"/>
      <c r="BI19" s="665"/>
      <c r="BJ19" s="665"/>
      <c r="BK19" s="665"/>
      <c r="BL19" s="665"/>
      <c r="BM19" s="665"/>
      <c r="BN19" s="666"/>
      <c r="BO19" s="691">
        <v>0.4</v>
      </c>
      <c r="BP19" s="691"/>
      <c r="BQ19" s="691"/>
      <c r="BR19" s="691"/>
      <c r="BS19" s="692" t="s">
        <v>128</v>
      </c>
      <c r="BT19" s="692"/>
      <c r="BU19" s="692"/>
      <c r="BV19" s="692"/>
      <c r="BW19" s="692"/>
      <c r="BX19" s="692"/>
      <c r="BY19" s="692"/>
      <c r="BZ19" s="692"/>
      <c r="CA19" s="692"/>
      <c r="CB19" s="759"/>
      <c r="CD19" s="706" t="s">
        <v>271</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735</v>
      </c>
      <c r="S20" s="665"/>
      <c r="T20" s="665"/>
      <c r="U20" s="665"/>
      <c r="V20" s="665"/>
      <c r="W20" s="665"/>
      <c r="X20" s="665"/>
      <c r="Y20" s="666"/>
      <c r="Z20" s="691">
        <v>0</v>
      </c>
      <c r="AA20" s="691"/>
      <c r="AB20" s="691"/>
      <c r="AC20" s="691"/>
      <c r="AD20" s="692">
        <v>735</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1124</v>
      </c>
      <c r="BH20" s="665"/>
      <c r="BI20" s="665"/>
      <c r="BJ20" s="665"/>
      <c r="BK20" s="665"/>
      <c r="BL20" s="665"/>
      <c r="BM20" s="665"/>
      <c r="BN20" s="666"/>
      <c r="BO20" s="691">
        <v>0.4</v>
      </c>
      <c r="BP20" s="691"/>
      <c r="BQ20" s="691"/>
      <c r="BR20" s="691"/>
      <c r="BS20" s="692" t="s">
        <v>128</v>
      </c>
      <c r="BT20" s="692"/>
      <c r="BU20" s="692"/>
      <c r="BV20" s="692"/>
      <c r="BW20" s="692"/>
      <c r="BX20" s="692"/>
      <c r="BY20" s="692"/>
      <c r="BZ20" s="692"/>
      <c r="CA20" s="692"/>
      <c r="CB20" s="759"/>
      <c r="CD20" s="706" t="s">
        <v>274</v>
      </c>
      <c r="CE20" s="703"/>
      <c r="CF20" s="703"/>
      <c r="CG20" s="703"/>
      <c r="CH20" s="703"/>
      <c r="CI20" s="703"/>
      <c r="CJ20" s="703"/>
      <c r="CK20" s="703"/>
      <c r="CL20" s="703"/>
      <c r="CM20" s="703"/>
      <c r="CN20" s="703"/>
      <c r="CO20" s="703"/>
      <c r="CP20" s="703"/>
      <c r="CQ20" s="704"/>
      <c r="CR20" s="664">
        <v>4476391</v>
      </c>
      <c r="CS20" s="665"/>
      <c r="CT20" s="665"/>
      <c r="CU20" s="665"/>
      <c r="CV20" s="665"/>
      <c r="CW20" s="665"/>
      <c r="CX20" s="665"/>
      <c r="CY20" s="666"/>
      <c r="CZ20" s="691">
        <v>100</v>
      </c>
      <c r="DA20" s="691"/>
      <c r="DB20" s="691"/>
      <c r="DC20" s="691"/>
      <c r="DD20" s="670">
        <v>667312</v>
      </c>
      <c r="DE20" s="665"/>
      <c r="DF20" s="665"/>
      <c r="DG20" s="665"/>
      <c r="DH20" s="665"/>
      <c r="DI20" s="665"/>
      <c r="DJ20" s="665"/>
      <c r="DK20" s="665"/>
      <c r="DL20" s="665"/>
      <c r="DM20" s="665"/>
      <c r="DN20" s="665"/>
      <c r="DO20" s="665"/>
      <c r="DP20" s="666"/>
      <c r="DQ20" s="670">
        <v>3188771</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240</v>
      </c>
      <c r="S21" s="665"/>
      <c r="T21" s="665"/>
      <c r="U21" s="665"/>
      <c r="V21" s="665"/>
      <c r="W21" s="665"/>
      <c r="X21" s="665"/>
      <c r="Y21" s="666"/>
      <c r="Z21" s="691">
        <v>0</v>
      </c>
      <c r="AA21" s="691"/>
      <c r="AB21" s="691"/>
      <c r="AC21" s="691"/>
      <c r="AD21" s="692">
        <v>240</v>
      </c>
      <c r="AE21" s="692"/>
      <c r="AF21" s="692"/>
      <c r="AG21" s="692"/>
      <c r="AH21" s="692"/>
      <c r="AI21" s="692"/>
      <c r="AJ21" s="692"/>
      <c r="AK21" s="692"/>
      <c r="AL21" s="667">
        <v>0</v>
      </c>
      <c r="AM21" s="668"/>
      <c r="AN21" s="668"/>
      <c r="AO21" s="693"/>
      <c r="AP21" s="756" t="s">
        <v>276</v>
      </c>
      <c r="AQ21" s="764"/>
      <c r="AR21" s="764"/>
      <c r="AS21" s="764"/>
      <c r="AT21" s="764"/>
      <c r="AU21" s="764"/>
      <c r="AV21" s="764"/>
      <c r="AW21" s="764"/>
      <c r="AX21" s="764"/>
      <c r="AY21" s="764"/>
      <c r="AZ21" s="764"/>
      <c r="BA21" s="764"/>
      <c r="BB21" s="764"/>
      <c r="BC21" s="764"/>
      <c r="BD21" s="764"/>
      <c r="BE21" s="764"/>
      <c r="BF21" s="758"/>
      <c r="BG21" s="664">
        <v>1124</v>
      </c>
      <c r="BH21" s="665"/>
      <c r="BI21" s="665"/>
      <c r="BJ21" s="665"/>
      <c r="BK21" s="665"/>
      <c r="BL21" s="665"/>
      <c r="BM21" s="665"/>
      <c r="BN21" s="666"/>
      <c r="BO21" s="691">
        <v>0.4</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2063</v>
      </c>
      <c r="S22" s="665"/>
      <c r="T22" s="665"/>
      <c r="U22" s="665"/>
      <c r="V22" s="665"/>
      <c r="W22" s="665"/>
      <c r="X22" s="665"/>
      <c r="Y22" s="666"/>
      <c r="Z22" s="691">
        <v>0</v>
      </c>
      <c r="AA22" s="691"/>
      <c r="AB22" s="691"/>
      <c r="AC22" s="691"/>
      <c r="AD22" s="692">
        <v>2063</v>
      </c>
      <c r="AE22" s="692"/>
      <c r="AF22" s="692"/>
      <c r="AG22" s="692"/>
      <c r="AH22" s="692"/>
      <c r="AI22" s="692"/>
      <c r="AJ22" s="692"/>
      <c r="AK22" s="692"/>
      <c r="AL22" s="667">
        <v>0.1</v>
      </c>
      <c r="AM22" s="668"/>
      <c r="AN22" s="668"/>
      <c r="AO22" s="693"/>
      <c r="AP22" s="756" t="s">
        <v>278</v>
      </c>
      <c r="AQ22" s="764"/>
      <c r="AR22" s="764"/>
      <c r="AS22" s="764"/>
      <c r="AT22" s="764"/>
      <c r="AU22" s="764"/>
      <c r="AV22" s="764"/>
      <c r="AW22" s="764"/>
      <c r="AX22" s="764"/>
      <c r="AY22" s="764"/>
      <c r="AZ22" s="764"/>
      <c r="BA22" s="764"/>
      <c r="BB22" s="764"/>
      <c r="BC22" s="764"/>
      <c r="BD22" s="764"/>
      <c r="BE22" s="764"/>
      <c r="BF22" s="758"/>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9"/>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2410629</v>
      </c>
      <c r="S23" s="665"/>
      <c r="T23" s="665"/>
      <c r="U23" s="665"/>
      <c r="V23" s="665"/>
      <c r="W23" s="665"/>
      <c r="X23" s="665"/>
      <c r="Y23" s="666"/>
      <c r="Z23" s="691">
        <v>52.1</v>
      </c>
      <c r="AA23" s="691"/>
      <c r="AB23" s="691"/>
      <c r="AC23" s="691"/>
      <c r="AD23" s="692">
        <v>2118884</v>
      </c>
      <c r="AE23" s="692"/>
      <c r="AF23" s="692"/>
      <c r="AG23" s="692"/>
      <c r="AH23" s="692"/>
      <c r="AI23" s="692"/>
      <c r="AJ23" s="692"/>
      <c r="AK23" s="692"/>
      <c r="AL23" s="667">
        <v>83.2</v>
      </c>
      <c r="AM23" s="668"/>
      <c r="AN23" s="668"/>
      <c r="AO23" s="693"/>
      <c r="AP23" s="756" t="s">
        <v>281</v>
      </c>
      <c r="AQ23" s="764"/>
      <c r="AR23" s="764"/>
      <c r="AS23" s="764"/>
      <c r="AT23" s="764"/>
      <c r="AU23" s="764"/>
      <c r="AV23" s="764"/>
      <c r="AW23" s="764"/>
      <c r="AX23" s="764"/>
      <c r="AY23" s="764"/>
      <c r="AZ23" s="764"/>
      <c r="BA23" s="764"/>
      <c r="BB23" s="764"/>
      <c r="BC23" s="764"/>
      <c r="BD23" s="764"/>
      <c r="BE23" s="764"/>
      <c r="BF23" s="758"/>
      <c r="BG23" s="664" t="s">
        <v>128</v>
      </c>
      <c r="BH23" s="665"/>
      <c r="BI23" s="665"/>
      <c r="BJ23" s="665"/>
      <c r="BK23" s="665"/>
      <c r="BL23" s="665"/>
      <c r="BM23" s="665"/>
      <c r="BN23" s="666"/>
      <c r="BO23" s="691" t="s">
        <v>128</v>
      </c>
      <c r="BP23" s="691"/>
      <c r="BQ23" s="691"/>
      <c r="BR23" s="691"/>
      <c r="BS23" s="692" t="s">
        <v>127</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2118884</v>
      </c>
      <c r="S24" s="665"/>
      <c r="T24" s="665"/>
      <c r="U24" s="665"/>
      <c r="V24" s="665"/>
      <c r="W24" s="665"/>
      <c r="X24" s="665"/>
      <c r="Y24" s="666"/>
      <c r="Z24" s="691">
        <v>45.8</v>
      </c>
      <c r="AA24" s="691"/>
      <c r="AB24" s="691"/>
      <c r="AC24" s="691"/>
      <c r="AD24" s="692">
        <v>2118884</v>
      </c>
      <c r="AE24" s="692"/>
      <c r="AF24" s="692"/>
      <c r="AG24" s="692"/>
      <c r="AH24" s="692"/>
      <c r="AI24" s="692"/>
      <c r="AJ24" s="692"/>
      <c r="AK24" s="692"/>
      <c r="AL24" s="667">
        <v>83.2</v>
      </c>
      <c r="AM24" s="668"/>
      <c r="AN24" s="668"/>
      <c r="AO24" s="693"/>
      <c r="AP24" s="756" t="s">
        <v>288</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128</v>
      </c>
      <c r="BP24" s="691"/>
      <c r="BQ24" s="691"/>
      <c r="BR24" s="691"/>
      <c r="BS24" s="692" t="s">
        <v>127</v>
      </c>
      <c r="BT24" s="692"/>
      <c r="BU24" s="692"/>
      <c r="BV24" s="692"/>
      <c r="BW24" s="692"/>
      <c r="BX24" s="692"/>
      <c r="BY24" s="692"/>
      <c r="BZ24" s="692"/>
      <c r="CA24" s="692"/>
      <c r="CB24" s="759"/>
      <c r="CD24" s="720" t="s">
        <v>289</v>
      </c>
      <c r="CE24" s="721"/>
      <c r="CF24" s="721"/>
      <c r="CG24" s="721"/>
      <c r="CH24" s="721"/>
      <c r="CI24" s="721"/>
      <c r="CJ24" s="721"/>
      <c r="CK24" s="721"/>
      <c r="CL24" s="721"/>
      <c r="CM24" s="721"/>
      <c r="CN24" s="721"/>
      <c r="CO24" s="721"/>
      <c r="CP24" s="721"/>
      <c r="CQ24" s="722"/>
      <c r="CR24" s="717">
        <v>1512073</v>
      </c>
      <c r="CS24" s="718"/>
      <c r="CT24" s="718"/>
      <c r="CU24" s="718"/>
      <c r="CV24" s="718"/>
      <c r="CW24" s="718"/>
      <c r="CX24" s="718"/>
      <c r="CY24" s="761"/>
      <c r="CZ24" s="762">
        <v>33.799999999999997</v>
      </c>
      <c r="DA24" s="736"/>
      <c r="DB24" s="736"/>
      <c r="DC24" s="765"/>
      <c r="DD24" s="760">
        <v>1185441</v>
      </c>
      <c r="DE24" s="718"/>
      <c r="DF24" s="718"/>
      <c r="DG24" s="718"/>
      <c r="DH24" s="718"/>
      <c r="DI24" s="718"/>
      <c r="DJ24" s="718"/>
      <c r="DK24" s="761"/>
      <c r="DL24" s="760">
        <v>1115459</v>
      </c>
      <c r="DM24" s="718"/>
      <c r="DN24" s="718"/>
      <c r="DO24" s="718"/>
      <c r="DP24" s="718"/>
      <c r="DQ24" s="718"/>
      <c r="DR24" s="718"/>
      <c r="DS24" s="718"/>
      <c r="DT24" s="718"/>
      <c r="DU24" s="718"/>
      <c r="DV24" s="761"/>
      <c r="DW24" s="762">
        <v>42.5</v>
      </c>
      <c r="DX24" s="736"/>
      <c r="DY24" s="736"/>
      <c r="DZ24" s="736"/>
      <c r="EA24" s="736"/>
      <c r="EB24" s="736"/>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291745</v>
      </c>
      <c r="S25" s="665"/>
      <c r="T25" s="665"/>
      <c r="U25" s="665"/>
      <c r="V25" s="665"/>
      <c r="W25" s="665"/>
      <c r="X25" s="665"/>
      <c r="Y25" s="666"/>
      <c r="Z25" s="691">
        <v>6.3</v>
      </c>
      <c r="AA25" s="691"/>
      <c r="AB25" s="691"/>
      <c r="AC25" s="691"/>
      <c r="AD25" s="692" t="s">
        <v>127</v>
      </c>
      <c r="AE25" s="692"/>
      <c r="AF25" s="692"/>
      <c r="AG25" s="692"/>
      <c r="AH25" s="692"/>
      <c r="AI25" s="692"/>
      <c r="AJ25" s="692"/>
      <c r="AK25" s="692"/>
      <c r="AL25" s="667" t="s">
        <v>127</v>
      </c>
      <c r="AM25" s="668"/>
      <c r="AN25" s="668"/>
      <c r="AO25" s="693"/>
      <c r="AP25" s="756" t="s">
        <v>291</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9"/>
      <c r="CD25" s="706" t="s">
        <v>292</v>
      </c>
      <c r="CE25" s="703"/>
      <c r="CF25" s="703"/>
      <c r="CG25" s="703"/>
      <c r="CH25" s="703"/>
      <c r="CI25" s="703"/>
      <c r="CJ25" s="703"/>
      <c r="CK25" s="703"/>
      <c r="CL25" s="703"/>
      <c r="CM25" s="703"/>
      <c r="CN25" s="703"/>
      <c r="CO25" s="703"/>
      <c r="CP25" s="703"/>
      <c r="CQ25" s="704"/>
      <c r="CR25" s="664">
        <v>664188</v>
      </c>
      <c r="CS25" s="675"/>
      <c r="CT25" s="675"/>
      <c r="CU25" s="675"/>
      <c r="CV25" s="675"/>
      <c r="CW25" s="675"/>
      <c r="CX25" s="675"/>
      <c r="CY25" s="676"/>
      <c r="CZ25" s="667">
        <v>14.8</v>
      </c>
      <c r="DA25" s="677"/>
      <c r="DB25" s="677"/>
      <c r="DC25" s="678"/>
      <c r="DD25" s="670">
        <v>614467</v>
      </c>
      <c r="DE25" s="675"/>
      <c r="DF25" s="675"/>
      <c r="DG25" s="675"/>
      <c r="DH25" s="675"/>
      <c r="DI25" s="675"/>
      <c r="DJ25" s="675"/>
      <c r="DK25" s="676"/>
      <c r="DL25" s="670">
        <v>545206</v>
      </c>
      <c r="DM25" s="675"/>
      <c r="DN25" s="675"/>
      <c r="DO25" s="675"/>
      <c r="DP25" s="675"/>
      <c r="DQ25" s="675"/>
      <c r="DR25" s="675"/>
      <c r="DS25" s="675"/>
      <c r="DT25" s="675"/>
      <c r="DU25" s="675"/>
      <c r="DV25" s="676"/>
      <c r="DW25" s="667">
        <v>20.8</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128</v>
      </c>
      <c r="AA26" s="691"/>
      <c r="AB26" s="691"/>
      <c r="AC26" s="691"/>
      <c r="AD26" s="692" t="s">
        <v>127</v>
      </c>
      <c r="AE26" s="692"/>
      <c r="AF26" s="692"/>
      <c r="AG26" s="692"/>
      <c r="AH26" s="692"/>
      <c r="AI26" s="692"/>
      <c r="AJ26" s="692"/>
      <c r="AK26" s="692"/>
      <c r="AL26" s="667" t="s">
        <v>127</v>
      </c>
      <c r="AM26" s="668"/>
      <c r="AN26" s="668"/>
      <c r="AO26" s="693"/>
      <c r="AP26" s="756" t="s">
        <v>294</v>
      </c>
      <c r="AQ26" s="757"/>
      <c r="AR26" s="757"/>
      <c r="AS26" s="757"/>
      <c r="AT26" s="757"/>
      <c r="AU26" s="757"/>
      <c r="AV26" s="757"/>
      <c r="AW26" s="757"/>
      <c r="AX26" s="757"/>
      <c r="AY26" s="757"/>
      <c r="AZ26" s="757"/>
      <c r="BA26" s="757"/>
      <c r="BB26" s="757"/>
      <c r="BC26" s="757"/>
      <c r="BD26" s="757"/>
      <c r="BE26" s="757"/>
      <c r="BF26" s="758"/>
      <c r="BG26" s="664" t="s">
        <v>127</v>
      </c>
      <c r="BH26" s="665"/>
      <c r="BI26" s="665"/>
      <c r="BJ26" s="665"/>
      <c r="BK26" s="665"/>
      <c r="BL26" s="665"/>
      <c r="BM26" s="665"/>
      <c r="BN26" s="666"/>
      <c r="BO26" s="691" t="s">
        <v>128</v>
      </c>
      <c r="BP26" s="691"/>
      <c r="BQ26" s="691"/>
      <c r="BR26" s="691"/>
      <c r="BS26" s="692" t="s">
        <v>127</v>
      </c>
      <c r="BT26" s="692"/>
      <c r="BU26" s="692"/>
      <c r="BV26" s="692"/>
      <c r="BW26" s="692"/>
      <c r="BX26" s="692"/>
      <c r="BY26" s="692"/>
      <c r="BZ26" s="692"/>
      <c r="CA26" s="692"/>
      <c r="CB26" s="759"/>
      <c r="CD26" s="706" t="s">
        <v>295</v>
      </c>
      <c r="CE26" s="703"/>
      <c r="CF26" s="703"/>
      <c r="CG26" s="703"/>
      <c r="CH26" s="703"/>
      <c r="CI26" s="703"/>
      <c r="CJ26" s="703"/>
      <c r="CK26" s="703"/>
      <c r="CL26" s="703"/>
      <c r="CM26" s="703"/>
      <c r="CN26" s="703"/>
      <c r="CO26" s="703"/>
      <c r="CP26" s="703"/>
      <c r="CQ26" s="704"/>
      <c r="CR26" s="664">
        <v>351902</v>
      </c>
      <c r="CS26" s="665"/>
      <c r="CT26" s="665"/>
      <c r="CU26" s="665"/>
      <c r="CV26" s="665"/>
      <c r="CW26" s="665"/>
      <c r="CX26" s="665"/>
      <c r="CY26" s="666"/>
      <c r="CZ26" s="667">
        <v>7.9</v>
      </c>
      <c r="DA26" s="677"/>
      <c r="DB26" s="677"/>
      <c r="DC26" s="678"/>
      <c r="DD26" s="670">
        <v>327847</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2828995</v>
      </c>
      <c r="S27" s="665"/>
      <c r="T27" s="665"/>
      <c r="U27" s="665"/>
      <c r="V27" s="665"/>
      <c r="W27" s="665"/>
      <c r="X27" s="665"/>
      <c r="Y27" s="666"/>
      <c r="Z27" s="691">
        <v>61.2</v>
      </c>
      <c r="AA27" s="691"/>
      <c r="AB27" s="691"/>
      <c r="AC27" s="691"/>
      <c r="AD27" s="692">
        <v>2537250</v>
      </c>
      <c r="AE27" s="692"/>
      <c r="AF27" s="692"/>
      <c r="AG27" s="692"/>
      <c r="AH27" s="692"/>
      <c r="AI27" s="692"/>
      <c r="AJ27" s="692"/>
      <c r="AK27" s="692"/>
      <c r="AL27" s="667">
        <v>99.7</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274058</v>
      </c>
      <c r="BH27" s="665"/>
      <c r="BI27" s="665"/>
      <c r="BJ27" s="665"/>
      <c r="BK27" s="665"/>
      <c r="BL27" s="665"/>
      <c r="BM27" s="665"/>
      <c r="BN27" s="666"/>
      <c r="BO27" s="691">
        <v>100</v>
      </c>
      <c r="BP27" s="691"/>
      <c r="BQ27" s="691"/>
      <c r="BR27" s="691"/>
      <c r="BS27" s="692">
        <v>2220</v>
      </c>
      <c r="BT27" s="692"/>
      <c r="BU27" s="692"/>
      <c r="BV27" s="692"/>
      <c r="BW27" s="692"/>
      <c r="BX27" s="692"/>
      <c r="BY27" s="692"/>
      <c r="BZ27" s="692"/>
      <c r="CA27" s="692"/>
      <c r="CB27" s="759"/>
      <c r="CD27" s="706" t="s">
        <v>298</v>
      </c>
      <c r="CE27" s="703"/>
      <c r="CF27" s="703"/>
      <c r="CG27" s="703"/>
      <c r="CH27" s="703"/>
      <c r="CI27" s="703"/>
      <c r="CJ27" s="703"/>
      <c r="CK27" s="703"/>
      <c r="CL27" s="703"/>
      <c r="CM27" s="703"/>
      <c r="CN27" s="703"/>
      <c r="CO27" s="703"/>
      <c r="CP27" s="703"/>
      <c r="CQ27" s="704"/>
      <c r="CR27" s="664">
        <v>308329</v>
      </c>
      <c r="CS27" s="675"/>
      <c r="CT27" s="675"/>
      <c r="CU27" s="675"/>
      <c r="CV27" s="675"/>
      <c r="CW27" s="675"/>
      <c r="CX27" s="675"/>
      <c r="CY27" s="676"/>
      <c r="CZ27" s="667">
        <v>6.9</v>
      </c>
      <c r="DA27" s="677"/>
      <c r="DB27" s="677"/>
      <c r="DC27" s="678"/>
      <c r="DD27" s="670">
        <v>68496</v>
      </c>
      <c r="DE27" s="675"/>
      <c r="DF27" s="675"/>
      <c r="DG27" s="675"/>
      <c r="DH27" s="675"/>
      <c r="DI27" s="675"/>
      <c r="DJ27" s="675"/>
      <c r="DK27" s="676"/>
      <c r="DL27" s="670">
        <v>67775</v>
      </c>
      <c r="DM27" s="675"/>
      <c r="DN27" s="675"/>
      <c r="DO27" s="675"/>
      <c r="DP27" s="675"/>
      <c r="DQ27" s="675"/>
      <c r="DR27" s="675"/>
      <c r="DS27" s="675"/>
      <c r="DT27" s="675"/>
      <c r="DU27" s="675"/>
      <c r="DV27" s="676"/>
      <c r="DW27" s="667">
        <v>2.6</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t="s">
        <v>128</v>
      </c>
      <c r="S28" s="665"/>
      <c r="T28" s="665"/>
      <c r="U28" s="665"/>
      <c r="V28" s="665"/>
      <c r="W28" s="665"/>
      <c r="X28" s="665"/>
      <c r="Y28" s="666"/>
      <c r="Z28" s="691" t="s">
        <v>127</v>
      </c>
      <c r="AA28" s="691"/>
      <c r="AB28" s="691"/>
      <c r="AC28" s="691"/>
      <c r="AD28" s="692" t="s">
        <v>127</v>
      </c>
      <c r="AE28" s="692"/>
      <c r="AF28" s="692"/>
      <c r="AG28" s="692"/>
      <c r="AH28" s="692"/>
      <c r="AI28" s="692"/>
      <c r="AJ28" s="692"/>
      <c r="AK28" s="692"/>
      <c r="AL28" s="667" t="s">
        <v>128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539556</v>
      </c>
      <c r="CS28" s="665"/>
      <c r="CT28" s="665"/>
      <c r="CU28" s="665"/>
      <c r="CV28" s="665"/>
      <c r="CW28" s="665"/>
      <c r="CX28" s="665"/>
      <c r="CY28" s="666"/>
      <c r="CZ28" s="667">
        <v>12.1</v>
      </c>
      <c r="DA28" s="677"/>
      <c r="DB28" s="677"/>
      <c r="DC28" s="678"/>
      <c r="DD28" s="670">
        <v>502478</v>
      </c>
      <c r="DE28" s="665"/>
      <c r="DF28" s="665"/>
      <c r="DG28" s="665"/>
      <c r="DH28" s="665"/>
      <c r="DI28" s="665"/>
      <c r="DJ28" s="665"/>
      <c r="DK28" s="666"/>
      <c r="DL28" s="670">
        <v>502478</v>
      </c>
      <c r="DM28" s="665"/>
      <c r="DN28" s="665"/>
      <c r="DO28" s="665"/>
      <c r="DP28" s="665"/>
      <c r="DQ28" s="665"/>
      <c r="DR28" s="665"/>
      <c r="DS28" s="665"/>
      <c r="DT28" s="665"/>
      <c r="DU28" s="665"/>
      <c r="DV28" s="666"/>
      <c r="DW28" s="667">
        <v>19.100000000000001</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7156</v>
      </c>
      <c r="S29" s="665"/>
      <c r="T29" s="665"/>
      <c r="U29" s="665"/>
      <c r="V29" s="665"/>
      <c r="W29" s="665"/>
      <c r="X29" s="665"/>
      <c r="Y29" s="666"/>
      <c r="Z29" s="691">
        <v>0.2</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302</v>
      </c>
      <c r="CE29" s="751"/>
      <c r="CF29" s="706" t="s">
        <v>303</v>
      </c>
      <c r="CG29" s="703"/>
      <c r="CH29" s="703"/>
      <c r="CI29" s="703"/>
      <c r="CJ29" s="703"/>
      <c r="CK29" s="703"/>
      <c r="CL29" s="703"/>
      <c r="CM29" s="703"/>
      <c r="CN29" s="703"/>
      <c r="CO29" s="703"/>
      <c r="CP29" s="703"/>
      <c r="CQ29" s="704"/>
      <c r="CR29" s="664">
        <v>539556</v>
      </c>
      <c r="CS29" s="675"/>
      <c r="CT29" s="675"/>
      <c r="CU29" s="675"/>
      <c r="CV29" s="675"/>
      <c r="CW29" s="675"/>
      <c r="CX29" s="675"/>
      <c r="CY29" s="676"/>
      <c r="CZ29" s="667">
        <v>12.1</v>
      </c>
      <c r="DA29" s="677"/>
      <c r="DB29" s="677"/>
      <c r="DC29" s="678"/>
      <c r="DD29" s="670">
        <v>502478</v>
      </c>
      <c r="DE29" s="675"/>
      <c r="DF29" s="675"/>
      <c r="DG29" s="675"/>
      <c r="DH29" s="675"/>
      <c r="DI29" s="675"/>
      <c r="DJ29" s="675"/>
      <c r="DK29" s="676"/>
      <c r="DL29" s="670">
        <v>502478</v>
      </c>
      <c r="DM29" s="675"/>
      <c r="DN29" s="675"/>
      <c r="DO29" s="675"/>
      <c r="DP29" s="675"/>
      <c r="DQ29" s="675"/>
      <c r="DR29" s="675"/>
      <c r="DS29" s="675"/>
      <c r="DT29" s="675"/>
      <c r="DU29" s="675"/>
      <c r="DV29" s="676"/>
      <c r="DW29" s="667">
        <v>19.100000000000001</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71336</v>
      </c>
      <c r="S30" s="665"/>
      <c r="T30" s="665"/>
      <c r="U30" s="665"/>
      <c r="V30" s="665"/>
      <c r="W30" s="665"/>
      <c r="X30" s="665"/>
      <c r="Y30" s="666"/>
      <c r="Z30" s="691">
        <v>1.5</v>
      </c>
      <c r="AA30" s="691"/>
      <c r="AB30" s="691"/>
      <c r="AC30" s="691"/>
      <c r="AD30" s="692">
        <v>1176</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305</v>
      </c>
      <c r="BH30" s="739"/>
      <c r="BI30" s="739"/>
      <c r="BJ30" s="739"/>
      <c r="BK30" s="739"/>
      <c r="BL30" s="739"/>
      <c r="BM30" s="739"/>
      <c r="BN30" s="739"/>
      <c r="BO30" s="739"/>
      <c r="BP30" s="739"/>
      <c r="BQ30" s="740"/>
      <c r="BR30" s="723" t="s">
        <v>306</v>
      </c>
      <c r="BS30" s="739"/>
      <c r="BT30" s="739"/>
      <c r="BU30" s="739"/>
      <c r="BV30" s="739"/>
      <c r="BW30" s="739"/>
      <c r="BX30" s="739"/>
      <c r="BY30" s="739"/>
      <c r="BZ30" s="739"/>
      <c r="CA30" s="739"/>
      <c r="CB30" s="740"/>
      <c r="CD30" s="752"/>
      <c r="CE30" s="753"/>
      <c r="CF30" s="706" t="s">
        <v>307</v>
      </c>
      <c r="CG30" s="703"/>
      <c r="CH30" s="703"/>
      <c r="CI30" s="703"/>
      <c r="CJ30" s="703"/>
      <c r="CK30" s="703"/>
      <c r="CL30" s="703"/>
      <c r="CM30" s="703"/>
      <c r="CN30" s="703"/>
      <c r="CO30" s="703"/>
      <c r="CP30" s="703"/>
      <c r="CQ30" s="704"/>
      <c r="CR30" s="664">
        <v>530142</v>
      </c>
      <c r="CS30" s="665"/>
      <c r="CT30" s="665"/>
      <c r="CU30" s="665"/>
      <c r="CV30" s="665"/>
      <c r="CW30" s="665"/>
      <c r="CX30" s="665"/>
      <c r="CY30" s="666"/>
      <c r="CZ30" s="667">
        <v>11.8</v>
      </c>
      <c r="DA30" s="677"/>
      <c r="DB30" s="677"/>
      <c r="DC30" s="678"/>
      <c r="DD30" s="670">
        <v>494340</v>
      </c>
      <c r="DE30" s="665"/>
      <c r="DF30" s="665"/>
      <c r="DG30" s="665"/>
      <c r="DH30" s="665"/>
      <c r="DI30" s="665"/>
      <c r="DJ30" s="665"/>
      <c r="DK30" s="666"/>
      <c r="DL30" s="670">
        <v>494340</v>
      </c>
      <c r="DM30" s="665"/>
      <c r="DN30" s="665"/>
      <c r="DO30" s="665"/>
      <c r="DP30" s="665"/>
      <c r="DQ30" s="665"/>
      <c r="DR30" s="665"/>
      <c r="DS30" s="665"/>
      <c r="DT30" s="665"/>
      <c r="DU30" s="665"/>
      <c r="DV30" s="666"/>
      <c r="DW30" s="667">
        <v>18.8</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1776</v>
      </c>
      <c r="S31" s="665"/>
      <c r="T31" s="665"/>
      <c r="U31" s="665"/>
      <c r="V31" s="665"/>
      <c r="W31" s="665"/>
      <c r="X31" s="665"/>
      <c r="Y31" s="666"/>
      <c r="Z31" s="691">
        <v>0</v>
      </c>
      <c r="AA31" s="691"/>
      <c r="AB31" s="691"/>
      <c r="AC31" s="691"/>
      <c r="AD31" s="692" t="s">
        <v>127</v>
      </c>
      <c r="AE31" s="692"/>
      <c r="AF31" s="692"/>
      <c r="AG31" s="692"/>
      <c r="AH31" s="692"/>
      <c r="AI31" s="692"/>
      <c r="AJ31" s="692"/>
      <c r="AK31" s="692"/>
      <c r="AL31" s="667" t="s">
        <v>128</v>
      </c>
      <c r="AM31" s="668"/>
      <c r="AN31" s="668"/>
      <c r="AO31" s="693"/>
      <c r="AP31" s="741" t="s">
        <v>309</v>
      </c>
      <c r="AQ31" s="742"/>
      <c r="AR31" s="742"/>
      <c r="AS31" s="742"/>
      <c r="AT31" s="747" t="s">
        <v>310</v>
      </c>
      <c r="AU31" s="217"/>
      <c r="AV31" s="217"/>
      <c r="AW31" s="217"/>
      <c r="AX31" s="731" t="s">
        <v>186</v>
      </c>
      <c r="AY31" s="732"/>
      <c r="AZ31" s="732"/>
      <c r="BA31" s="732"/>
      <c r="BB31" s="732"/>
      <c r="BC31" s="732"/>
      <c r="BD31" s="732"/>
      <c r="BE31" s="732"/>
      <c r="BF31" s="733"/>
      <c r="BG31" s="734">
        <v>99.7</v>
      </c>
      <c r="BH31" s="735"/>
      <c r="BI31" s="735"/>
      <c r="BJ31" s="735"/>
      <c r="BK31" s="735"/>
      <c r="BL31" s="735"/>
      <c r="BM31" s="736">
        <v>91</v>
      </c>
      <c r="BN31" s="735"/>
      <c r="BO31" s="735"/>
      <c r="BP31" s="735"/>
      <c r="BQ31" s="737"/>
      <c r="BR31" s="734">
        <v>99.5</v>
      </c>
      <c r="BS31" s="735"/>
      <c r="BT31" s="735"/>
      <c r="BU31" s="735"/>
      <c r="BV31" s="735"/>
      <c r="BW31" s="735"/>
      <c r="BX31" s="736">
        <v>90.3</v>
      </c>
      <c r="BY31" s="735"/>
      <c r="BZ31" s="735"/>
      <c r="CA31" s="735"/>
      <c r="CB31" s="737"/>
      <c r="CD31" s="752"/>
      <c r="CE31" s="753"/>
      <c r="CF31" s="706" t="s">
        <v>311</v>
      </c>
      <c r="CG31" s="703"/>
      <c r="CH31" s="703"/>
      <c r="CI31" s="703"/>
      <c r="CJ31" s="703"/>
      <c r="CK31" s="703"/>
      <c r="CL31" s="703"/>
      <c r="CM31" s="703"/>
      <c r="CN31" s="703"/>
      <c r="CO31" s="703"/>
      <c r="CP31" s="703"/>
      <c r="CQ31" s="704"/>
      <c r="CR31" s="664">
        <v>9414</v>
      </c>
      <c r="CS31" s="675"/>
      <c r="CT31" s="675"/>
      <c r="CU31" s="675"/>
      <c r="CV31" s="675"/>
      <c r="CW31" s="675"/>
      <c r="CX31" s="675"/>
      <c r="CY31" s="676"/>
      <c r="CZ31" s="667">
        <v>0.2</v>
      </c>
      <c r="DA31" s="677"/>
      <c r="DB31" s="677"/>
      <c r="DC31" s="678"/>
      <c r="DD31" s="670">
        <v>8138</v>
      </c>
      <c r="DE31" s="675"/>
      <c r="DF31" s="675"/>
      <c r="DG31" s="675"/>
      <c r="DH31" s="675"/>
      <c r="DI31" s="675"/>
      <c r="DJ31" s="675"/>
      <c r="DK31" s="676"/>
      <c r="DL31" s="670">
        <v>8138</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508044</v>
      </c>
      <c r="S32" s="665"/>
      <c r="T32" s="665"/>
      <c r="U32" s="665"/>
      <c r="V32" s="665"/>
      <c r="W32" s="665"/>
      <c r="X32" s="665"/>
      <c r="Y32" s="666"/>
      <c r="Z32" s="691">
        <v>11</v>
      </c>
      <c r="AA32" s="691"/>
      <c r="AB32" s="691"/>
      <c r="AC32" s="691"/>
      <c r="AD32" s="692" t="s">
        <v>128</v>
      </c>
      <c r="AE32" s="692"/>
      <c r="AF32" s="692"/>
      <c r="AG32" s="692"/>
      <c r="AH32" s="692"/>
      <c r="AI32" s="692"/>
      <c r="AJ32" s="692"/>
      <c r="AK32" s="692"/>
      <c r="AL32" s="667" t="s">
        <v>128</v>
      </c>
      <c r="AM32" s="668"/>
      <c r="AN32" s="668"/>
      <c r="AO32" s="693"/>
      <c r="AP32" s="743"/>
      <c r="AQ32" s="744"/>
      <c r="AR32" s="744"/>
      <c r="AS32" s="744"/>
      <c r="AT32" s="748"/>
      <c r="AU32" s="216" t="s">
        <v>313</v>
      </c>
      <c r="AV32" s="216"/>
      <c r="AW32" s="216"/>
      <c r="AX32" s="661" t="s">
        <v>314</v>
      </c>
      <c r="AY32" s="662"/>
      <c r="AZ32" s="662"/>
      <c r="BA32" s="662"/>
      <c r="BB32" s="662"/>
      <c r="BC32" s="662"/>
      <c r="BD32" s="662"/>
      <c r="BE32" s="662"/>
      <c r="BF32" s="663"/>
      <c r="BG32" s="738">
        <v>99.7</v>
      </c>
      <c r="BH32" s="675"/>
      <c r="BI32" s="675"/>
      <c r="BJ32" s="675"/>
      <c r="BK32" s="675"/>
      <c r="BL32" s="675"/>
      <c r="BM32" s="668">
        <v>97.1</v>
      </c>
      <c r="BN32" s="730"/>
      <c r="BO32" s="730"/>
      <c r="BP32" s="730"/>
      <c r="BQ32" s="702"/>
      <c r="BR32" s="738">
        <v>99.3</v>
      </c>
      <c r="BS32" s="675"/>
      <c r="BT32" s="675"/>
      <c r="BU32" s="675"/>
      <c r="BV32" s="675"/>
      <c r="BW32" s="675"/>
      <c r="BX32" s="668">
        <v>96</v>
      </c>
      <c r="BY32" s="730"/>
      <c r="BZ32" s="730"/>
      <c r="CA32" s="730"/>
      <c r="CB32" s="702"/>
      <c r="CD32" s="754"/>
      <c r="CE32" s="755"/>
      <c r="CF32" s="706" t="s">
        <v>315</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127</v>
      </c>
      <c r="AE33" s="692"/>
      <c r="AF33" s="692"/>
      <c r="AG33" s="692"/>
      <c r="AH33" s="692"/>
      <c r="AI33" s="692"/>
      <c r="AJ33" s="692"/>
      <c r="AK33" s="692"/>
      <c r="AL33" s="667" t="s">
        <v>128</v>
      </c>
      <c r="AM33" s="668"/>
      <c r="AN33" s="668"/>
      <c r="AO33" s="693"/>
      <c r="AP33" s="745"/>
      <c r="AQ33" s="746"/>
      <c r="AR33" s="746"/>
      <c r="AS33" s="746"/>
      <c r="AT33" s="749"/>
      <c r="AU33" s="218"/>
      <c r="AV33" s="218"/>
      <c r="AW33" s="218"/>
      <c r="AX33" s="641" t="s">
        <v>317</v>
      </c>
      <c r="AY33" s="642"/>
      <c r="AZ33" s="642"/>
      <c r="BA33" s="642"/>
      <c r="BB33" s="642"/>
      <c r="BC33" s="642"/>
      <c r="BD33" s="642"/>
      <c r="BE33" s="642"/>
      <c r="BF33" s="643"/>
      <c r="BG33" s="726">
        <v>99.6</v>
      </c>
      <c r="BH33" s="645"/>
      <c r="BI33" s="645"/>
      <c r="BJ33" s="645"/>
      <c r="BK33" s="645"/>
      <c r="BL33" s="645"/>
      <c r="BM33" s="683">
        <v>79.599999999999994</v>
      </c>
      <c r="BN33" s="645"/>
      <c r="BO33" s="645"/>
      <c r="BP33" s="645"/>
      <c r="BQ33" s="694"/>
      <c r="BR33" s="726">
        <v>99.5</v>
      </c>
      <c r="BS33" s="645"/>
      <c r="BT33" s="645"/>
      <c r="BU33" s="645"/>
      <c r="BV33" s="645"/>
      <c r="BW33" s="645"/>
      <c r="BX33" s="683">
        <v>79.400000000000006</v>
      </c>
      <c r="BY33" s="645"/>
      <c r="BZ33" s="645"/>
      <c r="CA33" s="645"/>
      <c r="CB33" s="694"/>
      <c r="CD33" s="706" t="s">
        <v>318</v>
      </c>
      <c r="CE33" s="703"/>
      <c r="CF33" s="703"/>
      <c r="CG33" s="703"/>
      <c r="CH33" s="703"/>
      <c r="CI33" s="703"/>
      <c r="CJ33" s="703"/>
      <c r="CK33" s="703"/>
      <c r="CL33" s="703"/>
      <c r="CM33" s="703"/>
      <c r="CN33" s="703"/>
      <c r="CO33" s="703"/>
      <c r="CP33" s="703"/>
      <c r="CQ33" s="704"/>
      <c r="CR33" s="664">
        <v>2297006</v>
      </c>
      <c r="CS33" s="675"/>
      <c r="CT33" s="675"/>
      <c r="CU33" s="675"/>
      <c r="CV33" s="675"/>
      <c r="CW33" s="675"/>
      <c r="CX33" s="675"/>
      <c r="CY33" s="676"/>
      <c r="CZ33" s="667">
        <v>51.3</v>
      </c>
      <c r="DA33" s="677"/>
      <c r="DB33" s="677"/>
      <c r="DC33" s="678"/>
      <c r="DD33" s="670">
        <v>1829969</v>
      </c>
      <c r="DE33" s="675"/>
      <c r="DF33" s="675"/>
      <c r="DG33" s="675"/>
      <c r="DH33" s="675"/>
      <c r="DI33" s="675"/>
      <c r="DJ33" s="675"/>
      <c r="DK33" s="676"/>
      <c r="DL33" s="670">
        <v>644633</v>
      </c>
      <c r="DM33" s="675"/>
      <c r="DN33" s="675"/>
      <c r="DO33" s="675"/>
      <c r="DP33" s="675"/>
      <c r="DQ33" s="675"/>
      <c r="DR33" s="675"/>
      <c r="DS33" s="675"/>
      <c r="DT33" s="675"/>
      <c r="DU33" s="675"/>
      <c r="DV33" s="676"/>
      <c r="DW33" s="667">
        <v>24.6</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188812</v>
      </c>
      <c r="S34" s="665"/>
      <c r="T34" s="665"/>
      <c r="U34" s="665"/>
      <c r="V34" s="665"/>
      <c r="W34" s="665"/>
      <c r="X34" s="665"/>
      <c r="Y34" s="666"/>
      <c r="Z34" s="691">
        <v>4.0999999999999996</v>
      </c>
      <c r="AA34" s="691"/>
      <c r="AB34" s="691"/>
      <c r="AC34" s="691"/>
      <c r="AD34" s="692" t="s">
        <v>128</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508020</v>
      </c>
      <c r="CS34" s="665"/>
      <c r="CT34" s="665"/>
      <c r="CU34" s="665"/>
      <c r="CV34" s="665"/>
      <c r="CW34" s="665"/>
      <c r="CX34" s="665"/>
      <c r="CY34" s="666"/>
      <c r="CZ34" s="667">
        <v>11.3</v>
      </c>
      <c r="DA34" s="677"/>
      <c r="DB34" s="677"/>
      <c r="DC34" s="678"/>
      <c r="DD34" s="670">
        <v>352760</v>
      </c>
      <c r="DE34" s="665"/>
      <c r="DF34" s="665"/>
      <c r="DG34" s="665"/>
      <c r="DH34" s="665"/>
      <c r="DI34" s="665"/>
      <c r="DJ34" s="665"/>
      <c r="DK34" s="666"/>
      <c r="DL34" s="670">
        <v>174959</v>
      </c>
      <c r="DM34" s="665"/>
      <c r="DN34" s="665"/>
      <c r="DO34" s="665"/>
      <c r="DP34" s="665"/>
      <c r="DQ34" s="665"/>
      <c r="DR34" s="665"/>
      <c r="DS34" s="665"/>
      <c r="DT34" s="665"/>
      <c r="DU34" s="665"/>
      <c r="DV34" s="666"/>
      <c r="DW34" s="667">
        <v>6.7</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40103</v>
      </c>
      <c r="S35" s="665"/>
      <c r="T35" s="665"/>
      <c r="U35" s="665"/>
      <c r="V35" s="665"/>
      <c r="W35" s="665"/>
      <c r="X35" s="665"/>
      <c r="Y35" s="666"/>
      <c r="Z35" s="691">
        <v>0.9</v>
      </c>
      <c r="AA35" s="691"/>
      <c r="AB35" s="691"/>
      <c r="AC35" s="691"/>
      <c r="AD35" s="692">
        <v>7531</v>
      </c>
      <c r="AE35" s="692"/>
      <c r="AF35" s="692"/>
      <c r="AG35" s="692"/>
      <c r="AH35" s="692"/>
      <c r="AI35" s="692"/>
      <c r="AJ35" s="692"/>
      <c r="AK35" s="692"/>
      <c r="AL35" s="667">
        <v>0.3</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118114</v>
      </c>
      <c r="CS35" s="675"/>
      <c r="CT35" s="675"/>
      <c r="CU35" s="675"/>
      <c r="CV35" s="675"/>
      <c r="CW35" s="675"/>
      <c r="CX35" s="675"/>
      <c r="CY35" s="676"/>
      <c r="CZ35" s="667">
        <v>2.6</v>
      </c>
      <c r="DA35" s="677"/>
      <c r="DB35" s="677"/>
      <c r="DC35" s="678"/>
      <c r="DD35" s="670">
        <v>93136</v>
      </c>
      <c r="DE35" s="675"/>
      <c r="DF35" s="675"/>
      <c r="DG35" s="675"/>
      <c r="DH35" s="675"/>
      <c r="DI35" s="675"/>
      <c r="DJ35" s="675"/>
      <c r="DK35" s="676"/>
      <c r="DL35" s="670">
        <v>81425</v>
      </c>
      <c r="DM35" s="675"/>
      <c r="DN35" s="675"/>
      <c r="DO35" s="675"/>
      <c r="DP35" s="675"/>
      <c r="DQ35" s="675"/>
      <c r="DR35" s="675"/>
      <c r="DS35" s="675"/>
      <c r="DT35" s="675"/>
      <c r="DU35" s="675"/>
      <c r="DV35" s="676"/>
      <c r="DW35" s="667">
        <v>3.1</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94421</v>
      </c>
      <c r="S36" s="665"/>
      <c r="T36" s="665"/>
      <c r="U36" s="665"/>
      <c r="V36" s="665"/>
      <c r="W36" s="665"/>
      <c r="X36" s="665"/>
      <c r="Y36" s="666"/>
      <c r="Z36" s="691">
        <v>2</v>
      </c>
      <c r="AA36" s="691"/>
      <c r="AB36" s="691"/>
      <c r="AC36" s="691"/>
      <c r="AD36" s="692" t="s">
        <v>127</v>
      </c>
      <c r="AE36" s="692"/>
      <c r="AF36" s="692"/>
      <c r="AG36" s="692"/>
      <c r="AH36" s="692"/>
      <c r="AI36" s="692"/>
      <c r="AJ36" s="692"/>
      <c r="AK36" s="692"/>
      <c r="AL36" s="667" t="s">
        <v>127</v>
      </c>
      <c r="AM36" s="668"/>
      <c r="AN36" s="668"/>
      <c r="AO36" s="693"/>
      <c r="AP36" s="221"/>
      <c r="AQ36" s="714" t="s">
        <v>326</v>
      </c>
      <c r="AR36" s="715"/>
      <c r="AS36" s="715"/>
      <c r="AT36" s="715"/>
      <c r="AU36" s="715"/>
      <c r="AV36" s="715"/>
      <c r="AW36" s="715"/>
      <c r="AX36" s="715"/>
      <c r="AY36" s="716"/>
      <c r="AZ36" s="717">
        <v>549104</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9806</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594064</v>
      </c>
      <c r="CS36" s="665"/>
      <c r="CT36" s="665"/>
      <c r="CU36" s="665"/>
      <c r="CV36" s="665"/>
      <c r="CW36" s="665"/>
      <c r="CX36" s="665"/>
      <c r="CY36" s="666"/>
      <c r="CZ36" s="667">
        <v>13.3</v>
      </c>
      <c r="DA36" s="677"/>
      <c r="DB36" s="677"/>
      <c r="DC36" s="678"/>
      <c r="DD36" s="670">
        <v>489455</v>
      </c>
      <c r="DE36" s="665"/>
      <c r="DF36" s="665"/>
      <c r="DG36" s="665"/>
      <c r="DH36" s="665"/>
      <c r="DI36" s="665"/>
      <c r="DJ36" s="665"/>
      <c r="DK36" s="666"/>
      <c r="DL36" s="670">
        <v>222816</v>
      </c>
      <c r="DM36" s="665"/>
      <c r="DN36" s="665"/>
      <c r="DO36" s="665"/>
      <c r="DP36" s="665"/>
      <c r="DQ36" s="665"/>
      <c r="DR36" s="665"/>
      <c r="DS36" s="665"/>
      <c r="DT36" s="665"/>
      <c r="DU36" s="665"/>
      <c r="DV36" s="666"/>
      <c r="DW36" s="667">
        <v>8.5</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195297</v>
      </c>
      <c r="S37" s="665"/>
      <c r="T37" s="665"/>
      <c r="U37" s="665"/>
      <c r="V37" s="665"/>
      <c r="W37" s="665"/>
      <c r="X37" s="665"/>
      <c r="Y37" s="666"/>
      <c r="Z37" s="691">
        <v>4.2</v>
      </c>
      <c r="AA37" s="691"/>
      <c r="AB37" s="691"/>
      <c r="AC37" s="691"/>
      <c r="AD37" s="692" t="s">
        <v>128</v>
      </c>
      <c r="AE37" s="692"/>
      <c r="AF37" s="692"/>
      <c r="AG37" s="692"/>
      <c r="AH37" s="692"/>
      <c r="AI37" s="692"/>
      <c r="AJ37" s="692"/>
      <c r="AK37" s="692"/>
      <c r="AL37" s="667" t="s">
        <v>127</v>
      </c>
      <c r="AM37" s="668"/>
      <c r="AN37" s="668"/>
      <c r="AO37" s="693"/>
      <c r="AQ37" s="699" t="s">
        <v>330</v>
      </c>
      <c r="AR37" s="700"/>
      <c r="AS37" s="700"/>
      <c r="AT37" s="700"/>
      <c r="AU37" s="700"/>
      <c r="AV37" s="700"/>
      <c r="AW37" s="700"/>
      <c r="AX37" s="700"/>
      <c r="AY37" s="701"/>
      <c r="AZ37" s="664">
        <v>208067</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4558</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227109</v>
      </c>
      <c r="CS37" s="675"/>
      <c r="CT37" s="675"/>
      <c r="CU37" s="675"/>
      <c r="CV37" s="675"/>
      <c r="CW37" s="675"/>
      <c r="CX37" s="675"/>
      <c r="CY37" s="676"/>
      <c r="CZ37" s="667">
        <v>5.0999999999999996</v>
      </c>
      <c r="DA37" s="677"/>
      <c r="DB37" s="677"/>
      <c r="DC37" s="678"/>
      <c r="DD37" s="670">
        <v>206008</v>
      </c>
      <c r="DE37" s="675"/>
      <c r="DF37" s="675"/>
      <c r="DG37" s="675"/>
      <c r="DH37" s="675"/>
      <c r="DI37" s="675"/>
      <c r="DJ37" s="675"/>
      <c r="DK37" s="676"/>
      <c r="DL37" s="670">
        <v>199235</v>
      </c>
      <c r="DM37" s="675"/>
      <c r="DN37" s="675"/>
      <c r="DO37" s="675"/>
      <c r="DP37" s="675"/>
      <c r="DQ37" s="675"/>
      <c r="DR37" s="675"/>
      <c r="DS37" s="675"/>
      <c r="DT37" s="675"/>
      <c r="DU37" s="675"/>
      <c r="DV37" s="676"/>
      <c r="DW37" s="667">
        <v>7.6</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138675</v>
      </c>
      <c r="S38" s="665"/>
      <c r="T38" s="665"/>
      <c r="U38" s="665"/>
      <c r="V38" s="665"/>
      <c r="W38" s="665"/>
      <c r="X38" s="665"/>
      <c r="Y38" s="666"/>
      <c r="Z38" s="691">
        <v>3</v>
      </c>
      <c r="AA38" s="691"/>
      <c r="AB38" s="691"/>
      <c r="AC38" s="691"/>
      <c r="AD38" s="692" t="s">
        <v>127</v>
      </c>
      <c r="AE38" s="692"/>
      <c r="AF38" s="692"/>
      <c r="AG38" s="692"/>
      <c r="AH38" s="692"/>
      <c r="AI38" s="692"/>
      <c r="AJ38" s="692"/>
      <c r="AK38" s="692"/>
      <c r="AL38" s="667" t="s">
        <v>127</v>
      </c>
      <c r="AM38" s="668"/>
      <c r="AN38" s="668"/>
      <c r="AO38" s="693"/>
      <c r="AQ38" s="699" t="s">
        <v>334</v>
      </c>
      <c r="AR38" s="700"/>
      <c r="AS38" s="700"/>
      <c r="AT38" s="700"/>
      <c r="AU38" s="700"/>
      <c r="AV38" s="700"/>
      <c r="AW38" s="700"/>
      <c r="AX38" s="700"/>
      <c r="AY38" s="701"/>
      <c r="AZ38" s="664">
        <v>95410</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473</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341037</v>
      </c>
      <c r="CS38" s="665"/>
      <c r="CT38" s="665"/>
      <c r="CU38" s="665"/>
      <c r="CV38" s="665"/>
      <c r="CW38" s="665"/>
      <c r="CX38" s="665"/>
      <c r="CY38" s="666"/>
      <c r="CZ38" s="667">
        <v>7.6</v>
      </c>
      <c r="DA38" s="677"/>
      <c r="DB38" s="677"/>
      <c r="DC38" s="678"/>
      <c r="DD38" s="670">
        <v>299027</v>
      </c>
      <c r="DE38" s="665"/>
      <c r="DF38" s="665"/>
      <c r="DG38" s="665"/>
      <c r="DH38" s="665"/>
      <c r="DI38" s="665"/>
      <c r="DJ38" s="665"/>
      <c r="DK38" s="666"/>
      <c r="DL38" s="670">
        <v>165433</v>
      </c>
      <c r="DM38" s="665"/>
      <c r="DN38" s="665"/>
      <c r="DO38" s="665"/>
      <c r="DP38" s="665"/>
      <c r="DQ38" s="665"/>
      <c r="DR38" s="665"/>
      <c r="DS38" s="665"/>
      <c r="DT38" s="665"/>
      <c r="DU38" s="665"/>
      <c r="DV38" s="666"/>
      <c r="DW38" s="667">
        <v>6.3</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109996</v>
      </c>
      <c r="S39" s="665"/>
      <c r="T39" s="665"/>
      <c r="U39" s="665"/>
      <c r="V39" s="665"/>
      <c r="W39" s="665"/>
      <c r="X39" s="665"/>
      <c r="Y39" s="666"/>
      <c r="Z39" s="691">
        <v>2.4</v>
      </c>
      <c r="AA39" s="691"/>
      <c r="AB39" s="691"/>
      <c r="AC39" s="691"/>
      <c r="AD39" s="692">
        <v>181</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v>11421</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721</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685523</v>
      </c>
      <c r="CS39" s="675"/>
      <c r="CT39" s="675"/>
      <c r="CU39" s="675"/>
      <c r="CV39" s="675"/>
      <c r="CW39" s="675"/>
      <c r="CX39" s="675"/>
      <c r="CY39" s="676"/>
      <c r="CZ39" s="667">
        <v>15.3</v>
      </c>
      <c r="DA39" s="677"/>
      <c r="DB39" s="677"/>
      <c r="DC39" s="678"/>
      <c r="DD39" s="670">
        <v>590343</v>
      </c>
      <c r="DE39" s="675"/>
      <c r="DF39" s="675"/>
      <c r="DG39" s="675"/>
      <c r="DH39" s="675"/>
      <c r="DI39" s="675"/>
      <c r="DJ39" s="675"/>
      <c r="DK39" s="676"/>
      <c r="DL39" s="670" t="s">
        <v>128</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440274</v>
      </c>
      <c r="S40" s="665"/>
      <c r="T40" s="665"/>
      <c r="U40" s="665"/>
      <c r="V40" s="665"/>
      <c r="W40" s="665"/>
      <c r="X40" s="665"/>
      <c r="Y40" s="666"/>
      <c r="Z40" s="691">
        <v>9.5</v>
      </c>
      <c r="AA40" s="691"/>
      <c r="AB40" s="691"/>
      <c r="AC40" s="691"/>
      <c r="AD40" s="692" t="s">
        <v>128</v>
      </c>
      <c r="AE40" s="692"/>
      <c r="AF40" s="692"/>
      <c r="AG40" s="692"/>
      <c r="AH40" s="692"/>
      <c r="AI40" s="692"/>
      <c r="AJ40" s="692"/>
      <c r="AK40" s="692"/>
      <c r="AL40" s="667" t="s">
        <v>127</v>
      </c>
      <c r="AM40" s="668"/>
      <c r="AN40" s="668"/>
      <c r="AO40" s="693"/>
      <c r="AQ40" s="699" t="s">
        <v>342</v>
      </c>
      <c r="AR40" s="700"/>
      <c r="AS40" s="700"/>
      <c r="AT40" s="700"/>
      <c r="AU40" s="700"/>
      <c r="AV40" s="700"/>
      <c r="AW40" s="700"/>
      <c r="AX40" s="700"/>
      <c r="AY40" s="701"/>
      <c r="AZ40" s="664">
        <v>1244</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89</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50248</v>
      </c>
      <c r="CS40" s="665"/>
      <c r="CT40" s="665"/>
      <c r="CU40" s="665"/>
      <c r="CV40" s="665"/>
      <c r="CW40" s="665"/>
      <c r="CX40" s="665"/>
      <c r="CY40" s="666"/>
      <c r="CZ40" s="667">
        <v>1.1000000000000001</v>
      </c>
      <c r="DA40" s="677"/>
      <c r="DB40" s="677"/>
      <c r="DC40" s="678"/>
      <c r="DD40" s="670">
        <v>5248</v>
      </c>
      <c r="DE40" s="665"/>
      <c r="DF40" s="665"/>
      <c r="DG40" s="665"/>
      <c r="DH40" s="665"/>
      <c r="DI40" s="665"/>
      <c r="DJ40" s="665"/>
      <c r="DK40" s="666"/>
      <c r="DL40" s="670" t="s">
        <v>128</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127</v>
      </c>
      <c r="AE41" s="692"/>
      <c r="AF41" s="692"/>
      <c r="AG41" s="692"/>
      <c r="AH41" s="692"/>
      <c r="AI41" s="692"/>
      <c r="AJ41" s="692"/>
      <c r="AK41" s="692"/>
      <c r="AL41" s="667" t="s">
        <v>127</v>
      </c>
      <c r="AM41" s="668"/>
      <c r="AN41" s="668"/>
      <c r="AO41" s="693"/>
      <c r="AQ41" s="699" t="s">
        <v>347</v>
      </c>
      <c r="AR41" s="700"/>
      <c r="AS41" s="700"/>
      <c r="AT41" s="700"/>
      <c r="AU41" s="700"/>
      <c r="AV41" s="700"/>
      <c r="AW41" s="700"/>
      <c r="AX41" s="700"/>
      <c r="AY41" s="701"/>
      <c r="AZ41" s="664">
        <v>45574</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128</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127</v>
      </c>
      <c r="AA42" s="691"/>
      <c r="AB42" s="691"/>
      <c r="AC42" s="691"/>
      <c r="AD42" s="692" t="s">
        <v>128</v>
      </c>
      <c r="AE42" s="692"/>
      <c r="AF42" s="692"/>
      <c r="AG42" s="692"/>
      <c r="AH42" s="692"/>
      <c r="AI42" s="692"/>
      <c r="AJ42" s="692"/>
      <c r="AK42" s="692"/>
      <c r="AL42" s="667" t="s">
        <v>127</v>
      </c>
      <c r="AM42" s="668"/>
      <c r="AN42" s="668"/>
      <c r="AO42" s="693"/>
      <c r="AQ42" s="711" t="s">
        <v>351</v>
      </c>
      <c r="AR42" s="712"/>
      <c r="AS42" s="712"/>
      <c r="AT42" s="712"/>
      <c r="AU42" s="712"/>
      <c r="AV42" s="712"/>
      <c r="AW42" s="712"/>
      <c r="AX42" s="712"/>
      <c r="AY42" s="713"/>
      <c r="AZ42" s="644">
        <v>187388</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505</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667312</v>
      </c>
      <c r="CS42" s="675"/>
      <c r="CT42" s="675"/>
      <c r="CU42" s="675"/>
      <c r="CV42" s="675"/>
      <c r="CW42" s="675"/>
      <c r="CX42" s="675"/>
      <c r="CY42" s="676"/>
      <c r="CZ42" s="667">
        <v>14.9</v>
      </c>
      <c r="DA42" s="677"/>
      <c r="DB42" s="677"/>
      <c r="DC42" s="678"/>
      <c r="DD42" s="670">
        <v>173361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78074</v>
      </c>
      <c r="S43" s="665"/>
      <c r="T43" s="665"/>
      <c r="U43" s="665"/>
      <c r="V43" s="665"/>
      <c r="W43" s="665"/>
      <c r="X43" s="665"/>
      <c r="Y43" s="666"/>
      <c r="Z43" s="691">
        <v>1.7</v>
      </c>
      <c r="AA43" s="691"/>
      <c r="AB43" s="691"/>
      <c r="AC43" s="691"/>
      <c r="AD43" s="692" t="s">
        <v>127</v>
      </c>
      <c r="AE43" s="692"/>
      <c r="AF43" s="692"/>
      <c r="AG43" s="692"/>
      <c r="AH43" s="692"/>
      <c r="AI43" s="692"/>
      <c r="AJ43" s="692"/>
      <c r="AK43" s="692"/>
      <c r="AL43" s="667" t="s">
        <v>127</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8922</v>
      </c>
      <c r="CS43" s="675"/>
      <c r="CT43" s="675"/>
      <c r="CU43" s="675"/>
      <c r="CV43" s="675"/>
      <c r="CW43" s="675"/>
      <c r="CX43" s="675"/>
      <c r="CY43" s="676"/>
      <c r="CZ43" s="667">
        <v>0.2</v>
      </c>
      <c r="DA43" s="677"/>
      <c r="DB43" s="677"/>
      <c r="DC43" s="678"/>
      <c r="DD43" s="670">
        <v>3821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4624885</v>
      </c>
      <c r="S44" s="679"/>
      <c r="T44" s="679"/>
      <c r="U44" s="679"/>
      <c r="V44" s="679"/>
      <c r="W44" s="679"/>
      <c r="X44" s="679"/>
      <c r="Y44" s="680"/>
      <c r="Z44" s="681">
        <v>100</v>
      </c>
      <c r="AA44" s="681"/>
      <c r="AB44" s="681"/>
      <c r="AC44" s="681"/>
      <c r="AD44" s="682">
        <v>2546138</v>
      </c>
      <c r="AE44" s="682"/>
      <c r="AF44" s="682"/>
      <c r="AG44" s="682"/>
      <c r="AH44" s="682"/>
      <c r="AI44" s="682"/>
      <c r="AJ44" s="682"/>
      <c r="AK44" s="682"/>
      <c r="AL44" s="647">
        <v>100</v>
      </c>
      <c r="AM44" s="683"/>
      <c r="AN44" s="683"/>
      <c r="AO44" s="684"/>
      <c r="CD44" s="685" t="s">
        <v>302</v>
      </c>
      <c r="CE44" s="686"/>
      <c r="CF44" s="661" t="s">
        <v>357</v>
      </c>
      <c r="CG44" s="662"/>
      <c r="CH44" s="662"/>
      <c r="CI44" s="662"/>
      <c r="CJ44" s="662"/>
      <c r="CK44" s="662"/>
      <c r="CL44" s="662"/>
      <c r="CM44" s="662"/>
      <c r="CN44" s="662"/>
      <c r="CO44" s="662"/>
      <c r="CP44" s="662"/>
      <c r="CQ44" s="663"/>
      <c r="CR44" s="664">
        <v>667312</v>
      </c>
      <c r="CS44" s="665"/>
      <c r="CT44" s="665"/>
      <c r="CU44" s="665"/>
      <c r="CV44" s="665"/>
      <c r="CW44" s="665"/>
      <c r="CX44" s="665"/>
      <c r="CY44" s="666"/>
      <c r="CZ44" s="667">
        <v>14.9</v>
      </c>
      <c r="DA44" s="668"/>
      <c r="DB44" s="668"/>
      <c r="DC44" s="669"/>
      <c r="DD44" s="670">
        <v>173361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349754</v>
      </c>
      <c r="CS45" s="675"/>
      <c r="CT45" s="675"/>
      <c r="CU45" s="675"/>
      <c r="CV45" s="675"/>
      <c r="CW45" s="675"/>
      <c r="CX45" s="675"/>
      <c r="CY45" s="676"/>
      <c r="CZ45" s="667">
        <v>7.8</v>
      </c>
      <c r="DA45" s="677"/>
      <c r="DB45" s="677"/>
      <c r="DC45" s="678"/>
      <c r="DD45" s="670">
        <v>10421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317558</v>
      </c>
      <c r="CS46" s="665"/>
      <c r="CT46" s="665"/>
      <c r="CU46" s="665"/>
      <c r="CV46" s="665"/>
      <c r="CW46" s="665"/>
      <c r="CX46" s="665"/>
      <c r="CY46" s="666"/>
      <c r="CZ46" s="667">
        <v>7.1</v>
      </c>
      <c r="DA46" s="668"/>
      <c r="DB46" s="668"/>
      <c r="DC46" s="669"/>
      <c r="DD46" s="670">
        <v>162940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4476391</v>
      </c>
      <c r="CS49" s="645"/>
      <c r="CT49" s="645"/>
      <c r="CU49" s="645"/>
      <c r="CV49" s="645"/>
      <c r="CW49" s="645"/>
      <c r="CX49" s="645"/>
      <c r="CY49" s="646"/>
      <c r="CZ49" s="647">
        <v>100</v>
      </c>
      <c r="DA49" s="648"/>
      <c r="DB49" s="648"/>
      <c r="DC49" s="649"/>
      <c r="DD49" s="650">
        <v>3188771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Q10" sqref="DQ10:DU1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388</v>
      </c>
      <c r="C7" s="1112"/>
      <c r="D7" s="1112"/>
      <c r="E7" s="1112"/>
      <c r="F7" s="1112"/>
      <c r="G7" s="1112"/>
      <c r="H7" s="1112"/>
      <c r="I7" s="1112"/>
      <c r="J7" s="1112"/>
      <c r="K7" s="1112"/>
      <c r="L7" s="1112"/>
      <c r="M7" s="1112"/>
      <c r="N7" s="1112"/>
      <c r="O7" s="1112"/>
      <c r="P7" s="1113"/>
      <c r="Q7" s="1166">
        <f>4625</f>
        <v>4625</v>
      </c>
      <c r="R7" s="1167"/>
      <c r="S7" s="1167"/>
      <c r="T7" s="1167"/>
      <c r="U7" s="1167"/>
      <c r="V7" s="1167">
        <f>4476</f>
        <v>4476</v>
      </c>
      <c r="W7" s="1167"/>
      <c r="X7" s="1167"/>
      <c r="Y7" s="1167"/>
      <c r="Z7" s="1167"/>
      <c r="AA7" s="1167">
        <f>148</f>
        <v>148</v>
      </c>
      <c r="AB7" s="1167"/>
      <c r="AC7" s="1167"/>
      <c r="AD7" s="1167"/>
      <c r="AE7" s="1168"/>
      <c r="AF7" s="1169">
        <v>104</v>
      </c>
      <c r="AG7" s="1170"/>
      <c r="AH7" s="1170"/>
      <c r="AI7" s="1170"/>
      <c r="AJ7" s="1171"/>
      <c r="AK7" s="1172">
        <f>195</f>
        <v>195</v>
      </c>
      <c r="AL7" s="1173"/>
      <c r="AM7" s="1173"/>
      <c r="AN7" s="1173"/>
      <c r="AO7" s="1173"/>
      <c r="AP7" s="1173">
        <f>3902</f>
        <v>3902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576</v>
      </c>
      <c r="BT7" s="1164"/>
      <c r="BU7" s="1164"/>
      <c r="BV7" s="1164"/>
      <c r="BW7" s="1164"/>
      <c r="BX7" s="1164"/>
      <c r="BY7" s="1164"/>
      <c r="BZ7" s="1164"/>
      <c r="CA7" s="1164"/>
      <c r="CB7" s="1164"/>
      <c r="CC7" s="1164"/>
      <c r="CD7" s="1164"/>
      <c r="CE7" s="1164"/>
      <c r="CF7" s="1164"/>
      <c r="CG7" s="1176"/>
      <c r="CH7" s="1160">
        <f>3</f>
        <v>3</v>
      </c>
      <c r="CI7" s="1161"/>
      <c r="CJ7" s="1161"/>
      <c r="CK7" s="1161"/>
      <c r="CL7" s="1162"/>
      <c r="CM7" s="1160">
        <f>67</f>
        <v>67</v>
      </c>
      <c r="CN7" s="1161"/>
      <c r="CO7" s="1161"/>
      <c r="CP7" s="1161"/>
      <c r="CQ7" s="1162"/>
      <c r="CR7" s="1160">
        <f>6</f>
        <v>6</v>
      </c>
      <c r="CS7" s="1161"/>
      <c r="CT7" s="1161"/>
      <c r="CU7" s="1161"/>
      <c r="CV7" s="1162"/>
      <c r="CW7" s="1160" t="s">
        <v>578</v>
      </c>
      <c r="CX7" s="1161"/>
      <c r="CY7" s="1161"/>
      <c r="CZ7" s="1161"/>
      <c r="DA7" s="1162"/>
      <c r="DB7" s="1160" t="s">
        <v>578</v>
      </c>
      <c r="DC7" s="1161"/>
      <c r="DD7" s="1161"/>
      <c r="DE7" s="1161"/>
      <c r="DF7" s="1162"/>
      <c r="DG7" s="1160" t="s">
        <v>578</v>
      </c>
      <c r="DH7" s="1161"/>
      <c r="DI7" s="1161"/>
      <c r="DJ7" s="1161"/>
      <c r="DK7" s="1162"/>
      <c r="DL7" s="1160" t="s">
        <v>578</v>
      </c>
      <c r="DM7" s="1161"/>
      <c r="DN7" s="1161"/>
      <c r="DO7" s="1161"/>
      <c r="DP7" s="1162"/>
      <c r="DQ7" s="1160" t="s">
        <v>578</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577</v>
      </c>
      <c r="BT8" s="1057"/>
      <c r="BU8" s="1057"/>
      <c r="BV8" s="1057"/>
      <c r="BW8" s="1057"/>
      <c r="BX8" s="1057"/>
      <c r="BY8" s="1057"/>
      <c r="BZ8" s="1057"/>
      <c r="CA8" s="1057"/>
      <c r="CB8" s="1057"/>
      <c r="CC8" s="1057"/>
      <c r="CD8" s="1057"/>
      <c r="CE8" s="1057"/>
      <c r="CF8" s="1057"/>
      <c r="CG8" s="1078"/>
      <c r="CH8" s="1053">
        <f>2</f>
        <v>2</v>
      </c>
      <c r="CI8" s="1054"/>
      <c r="CJ8" s="1054"/>
      <c r="CK8" s="1054"/>
      <c r="CL8" s="1055"/>
      <c r="CM8" s="1053">
        <f>4</f>
        <v>4</v>
      </c>
      <c r="CN8" s="1054"/>
      <c r="CO8" s="1054"/>
      <c r="CP8" s="1054"/>
      <c r="CQ8" s="1055"/>
      <c r="CR8" s="1053">
        <f>1</f>
        <v>1</v>
      </c>
      <c r="CS8" s="1054"/>
      <c r="CT8" s="1054"/>
      <c r="CU8" s="1054"/>
      <c r="CV8" s="1055"/>
      <c r="CW8" s="1053">
        <f>3</f>
        <v>3</v>
      </c>
      <c r="CX8" s="1054"/>
      <c r="CY8" s="1054"/>
      <c r="CZ8" s="1054"/>
      <c r="DA8" s="1055"/>
      <c r="DB8" s="1053" t="s">
        <v>578</v>
      </c>
      <c r="DC8" s="1054"/>
      <c r="DD8" s="1054"/>
      <c r="DE8" s="1054"/>
      <c r="DF8" s="1055"/>
      <c r="DG8" s="1053" t="s">
        <v>578</v>
      </c>
      <c r="DH8" s="1054"/>
      <c r="DI8" s="1054"/>
      <c r="DJ8" s="1054"/>
      <c r="DK8" s="1055"/>
      <c r="DL8" s="1053" t="s">
        <v>578</v>
      </c>
      <c r="DM8" s="1054"/>
      <c r="DN8" s="1054"/>
      <c r="DO8" s="1054"/>
      <c r="DP8" s="1055"/>
      <c r="DQ8" s="1053" t="s">
        <v>578</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600</v>
      </c>
      <c r="BT9" s="1057"/>
      <c r="BU9" s="1057"/>
      <c r="BV9" s="1057"/>
      <c r="BW9" s="1057"/>
      <c r="BX9" s="1057"/>
      <c r="BY9" s="1057"/>
      <c r="BZ9" s="1057"/>
      <c r="CA9" s="1057"/>
      <c r="CB9" s="1057"/>
      <c r="CC9" s="1057"/>
      <c r="CD9" s="1057"/>
      <c r="CE9" s="1057"/>
      <c r="CF9" s="1057"/>
      <c r="CG9" s="1078"/>
      <c r="CH9" s="1053">
        <f>2</f>
        <v>2</v>
      </c>
      <c r="CI9" s="1054"/>
      <c r="CJ9" s="1054"/>
      <c r="CK9" s="1054"/>
      <c r="CL9" s="1055"/>
      <c r="CM9" s="1053">
        <f>10</f>
        <v>10</v>
      </c>
      <c r="CN9" s="1054"/>
      <c r="CO9" s="1054"/>
      <c r="CP9" s="1054"/>
      <c r="CQ9" s="1055"/>
      <c r="CR9" s="1053">
        <f>0</f>
        <v>0</v>
      </c>
      <c r="CS9" s="1054"/>
      <c r="CT9" s="1054"/>
      <c r="CU9" s="1054"/>
      <c r="CV9" s="1055"/>
      <c r="CW9" s="1053">
        <f>0</f>
        <v>0</v>
      </c>
      <c r="CX9" s="1054"/>
      <c r="CY9" s="1054"/>
      <c r="CZ9" s="1054"/>
      <c r="DA9" s="1055"/>
      <c r="DB9" s="1053" t="s">
        <v>601</v>
      </c>
      <c r="DC9" s="1054"/>
      <c r="DD9" s="1054"/>
      <c r="DE9" s="1054"/>
      <c r="DF9" s="1055"/>
      <c r="DG9" s="1053" t="s">
        <v>601</v>
      </c>
      <c r="DH9" s="1054"/>
      <c r="DI9" s="1054"/>
      <c r="DJ9" s="1054"/>
      <c r="DK9" s="1055"/>
      <c r="DL9" s="1053" t="s">
        <v>601</v>
      </c>
      <c r="DM9" s="1054"/>
      <c r="DN9" s="1054"/>
      <c r="DO9" s="1054"/>
      <c r="DP9" s="1055"/>
      <c r="DQ9" s="1053" t="s">
        <v>601</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390</v>
      </c>
      <c r="B23" s="1001" t="s">
        <v>391</v>
      </c>
      <c r="C23" s="1002"/>
      <c r="D23" s="1002"/>
      <c r="E23" s="1002"/>
      <c r="F23" s="1002"/>
      <c r="G23" s="1002"/>
      <c r="H23" s="1002"/>
      <c r="I23" s="1002"/>
      <c r="J23" s="1002"/>
      <c r="K23" s="1002"/>
      <c r="L23" s="1002"/>
      <c r="M23" s="1002"/>
      <c r="N23" s="1002"/>
      <c r="O23" s="1002"/>
      <c r="P23" s="1012"/>
      <c r="Q23" s="1131">
        <f>4625</f>
        <v>4625</v>
      </c>
      <c r="R23" s="1125"/>
      <c r="S23" s="1125"/>
      <c r="T23" s="1125"/>
      <c r="U23" s="1125"/>
      <c r="V23" s="1125">
        <f>4476</f>
        <v>4476</v>
      </c>
      <c r="W23" s="1125"/>
      <c r="X23" s="1125"/>
      <c r="Y23" s="1125"/>
      <c r="Z23" s="1125"/>
      <c r="AA23" s="1125">
        <f>148</f>
        <v>148</v>
      </c>
      <c r="AB23" s="1125"/>
      <c r="AC23" s="1125"/>
      <c r="AD23" s="1125"/>
      <c r="AE23" s="1132"/>
      <c r="AF23" s="1133">
        <v>104</v>
      </c>
      <c r="AG23" s="1125"/>
      <c r="AH23" s="1125"/>
      <c r="AI23" s="1125"/>
      <c r="AJ23" s="1134"/>
      <c r="AK23" s="1135"/>
      <c r="AL23" s="1136"/>
      <c r="AM23" s="1136"/>
      <c r="AN23" s="1136"/>
      <c r="AO23" s="1136"/>
      <c r="AP23" s="1125">
        <f>3902</f>
        <v>3902</v>
      </c>
      <c r="AQ23" s="1125"/>
      <c r="AR23" s="1125"/>
      <c r="AS23" s="1125"/>
      <c r="AT23" s="1125"/>
      <c r="AU23" s="1126"/>
      <c r="AV23" s="1126"/>
      <c r="AW23" s="1126"/>
      <c r="AX23" s="1126"/>
      <c r="AY23" s="1127"/>
      <c r="AZ23" s="1128" t="s">
        <v>392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403</v>
      </c>
      <c r="C28" s="1112"/>
      <c r="D28" s="1112"/>
      <c r="E28" s="1112"/>
      <c r="F28" s="1112"/>
      <c r="G28" s="1112"/>
      <c r="H28" s="1112"/>
      <c r="I28" s="1112"/>
      <c r="J28" s="1112"/>
      <c r="K28" s="1112"/>
      <c r="L28" s="1112"/>
      <c r="M28" s="1112"/>
      <c r="N28" s="1112"/>
      <c r="O28" s="1112"/>
      <c r="P28" s="1113"/>
      <c r="Q28" s="1114">
        <f>508</f>
        <v>508</v>
      </c>
      <c r="R28" s="1115"/>
      <c r="S28" s="1115"/>
      <c r="T28" s="1115"/>
      <c r="U28" s="1115"/>
      <c r="V28" s="1115">
        <f>498</f>
        <v>498</v>
      </c>
      <c r="W28" s="1115"/>
      <c r="X28" s="1115"/>
      <c r="Y28" s="1115"/>
      <c r="Z28" s="1115"/>
      <c r="AA28" s="1115">
        <f>10</f>
        <v>10</v>
      </c>
      <c r="AB28" s="1115"/>
      <c r="AC28" s="1115"/>
      <c r="AD28" s="1115"/>
      <c r="AE28" s="1116"/>
      <c r="AF28" s="1117">
        <v>10</v>
      </c>
      <c r="AG28" s="1115"/>
      <c r="AH28" s="1115"/>
      <c r="AI28" s="1115"/>
      <c r="AJ28" s="1118"/>
      <c r="AK28" s="1106">
        <f>50</f>
        <v>50</v>
      </c>
      <c r="AL28" s="1107"/>
      <c r="AM28" s="1107"/>
      <c r="AN28" s="1107"/>
      <c r="AO28" s="1107"/>
      <c r="AP28" s="1107" t="s">
        <v>578</v>
      </c>
      <c r="AQ28" s="1107"/>
      <c r="AR28" s="1107"/>
      <c r="AS28" s="1107"/>
      <c r="AT28" s="1107"/>
      <c r="AU28" s="1107" t="s">
        <v>578</v>
      </c>
      <c r="AV28" s="1107"/>
      <c r="AW28" s="1107"/>
      <c r="AX28" s="1107"/>
      <c r="AY28" s="1107"/>
      <c r="AZ28" s="1108" t="s">
        <v>578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404</v>
      </c>
      <c r="C29" s="1095"/>
      <c r="D29" s="1095"/>
      <c r="E29" s="1095"/>
      <c r="F29" s="1095"/>
      <c r="G29" s="1095"/>
      <c r="H29" s="1095"/>
      <c r="I29" s="1095"/>
      <c r="J29" s="1095"/>
      <c r="K29" s="1095"/>
      <c r="L29" s="1095"/>
      <c r="M29" s="1095"/>
      <c r="N29" s="1095"/>
      <c r="O29" s="1095"/>
      <c r="P29" s="1096"/>
      <c r="Q29" s="1102">
        <f>70</f>
        <v>70</v>
      </c>
      <c r="R29" s="1103"/>
      <c r="S29" s="1103"/>
      <c r="T29" s="1103"/>
      <c r="U29" s="1103"/>
      <c r="V29" s="1103">
        <f>70</f>
        <v>70</v>
      </c>
      <c r="W29" s="1103"/>
      <c r="X29" s="1103"/>
      <c r="Y29" s="1103"/>
      <c r="Z29" s="1103"/>
      <c r="AA29" s="1103">
        <f>0</f>
        <v>0</v>
      </c>
      <c r="AB29" s="1103"/>
      <c r="AC29" s="1103"/>
      <c r="AD29" s="1103"/>
      <c r="AE29" s="1104"/>
      <c r="AF29" s="1099">
        <v>0</v>
      </c>
      <c r="AG29" s="1100"/>
      <c r="AH29" s="1100"/>
      <c r="AI29" s="1100"/>
      <c r="AJ29" s="1101"/>
      <c r="AK29" s="1044">
        <f>28</f>
        <v>28</v>
      </c>
      <c r="AL29" s="1035"/>
      <c r="AM29" s="1035"/>
      <c r="AN29" s="1035"/>
      <c r="AO29" s="1035"/>
      <c r="AP29" s="1035" t="s">
        <v>578</v>
      </c>
      <c r="AQ29" s="1035"/>
      <c r="AR29" s="1035"/>
      <c r="AS29" s="1035"/>
      <c r="AT29" s="1035"/>
      <c r="AU29" s="1035" t="s">
        <v>578</v>
      </c>
      <c r="AV29" s="1035"/>
      <c r="AW29" s="1035"/>
      <c r="AX29" s="1035"/>
      <c r="AY29" s="1035"/>
      <c r="AZ29" s="1105" t="s">
        <v>578</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405</v>
      </c>
      <c r="C30" s="1095"/>
      <c r="D30" s="1095"/>
      <c r="E30" s="1095"/>
      <c r="F30" s="1095"/>
      <c r="G30" s="1095"/>
      <c r="H30" s="1095"/>
      <c r="I30" s="1095"/>
      <c r="J30" s="1095"/>
      <c r="K30" s="1095"/>
      <c r="L30" s="1095"/>
      <c r="M30" s="1095"/>
      <c r="N30" s="1095"/>
      <c r="O30" s="1095"/>
      <c r="P30" s="1096"/>
      <c r="Q30" s="1102">
        <f>590</f>
        <v>590</v>
      </c>
      <c r="R30" s="1103"/>
      <c r="S30" s="1103"/>
      <c r="T30" s="1103"/>
      <c r="U30" s="1103"/>
      <c r="V30" s="1103">
        <f>576</f>
        <v>576</v>
      </c>
      <c r="W30" s="1103"/>
      <c r="X30" s="1103"/>
      <c r="Y30" s="1103"/>
      <c r="Z30" s="1103"/>
      <c r="AA30" s="1103">
        <f>15</f>
        <v>15</v>
      </c>
      <c r="AB30" s="1103"/>
      <c r="AC30" s="1103"/>
      <c r="AD30" s="1103"/>
      <c r="AE30" s="1104"/>
      <c r="AF30" s="1099">
        <v>15</v>
      </c>
      <c r="AG30" s="1100"/>
      <c r="AH30" s="1100"/>
      <c r="AI30" s="1100"/>
      <c r="AJ30" s="1101"/>
      <c r="AK30" s="1044">
        <f>98</f>
        <v>98</v>
      </c>
      <c r="AL30" s="1035"/>
      <c r="AM30" s="1035"/>
      <c r="AN30" s="1035"/>
      <c r="AO30" s="1035"/>
      <c r="AP30" s="1035" t="s">
        <v>578</v>
      </c>
      <c r="AQ30" s="1035"/>
      <c r="AR30" s="1035"/>
      <c r="AS30" s="1035"/>
      <c r="AT30" s="1035"/>
      <c r="AU30" s="1035" t="s">
        <v>578</v>
      </c>
      <c r="AV30" s="1035"/>
      <c r="AW30" s="1035"/>
      <c r="AX30" s="1035"/>
      <c r="AY30" s="1035"/>
      <c r="AZ30" s="1105" t="s">
        <v>578</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406</v>
      </c>
      <c r="C31" s="1095"/>
      <c r="D31" s="1095"/>
      <c r="E31" s="1095"/>
      <c r="F31" s="1095"/>
      <c r="G31" s="1095"/>
      <c r="H31" s="1095"/>
      <c r="I31" s="1095"/>
      <c r="J31" s="1095"/>
      <c r="K31" s="1095"/>
      <c r="L31" s="1095"/>
      <c r="M31" s="1095"/>
      <c r="N31" s="1095"/>
      <c r="O31" s="1095"/>
      <c r="P31" s="1096"/>
      <c r="Q31" s="1102">
        <f>337</f>
        <v>337</v>
      </c>
      <c r="R31" s="1103"/>
      <c r="S31" s="1103"/>
      <c r="T31" s="1103"/>
      <c r="U31" s="1103"/>
      <c r="V31" s="1103">
        <f>314</f>
        <v>314</v>
      </c>
      <c r="W31" s="1103"/>
      <c r="X31" s="1103"/>
      <c r="Y31" s="1103"/>
      <c r="Z31" s="1103"/>
      <c r="AA31" s="1103">
        <f>23</f>
        <v>23</v>
      </c>
      <c r="AB31" s="1103"/>
      <c r="AC31" s="1103"/>
      <c r="AD31" s="1103"/>
      <c r="AE31" s="1104"/>
      <c r="AF31" s="1099">
        <v>23</v>
      </c>
      <c r="AG31" s="1100"/>
      <c r="AH31" s="1100"/>
      <c r="AI31" s="1100"/>
      <c r="AJ31" s="1101"/>
      <c r="AK31" s="1044">
        <f>1</f>
        <v>1</v>
      </c>
      <c r="AL31" s="1035"/>
      <c r="AM31" s="1035"/>
      <c r="AN31" s="1035"/>
      <c r="AO31" s="1035"/>
      <c r="AP31" s="1035">
        <f>57</f>
        <v>57</v>
      </c>
      <c r="AQ31" s="1035"/>
      <c r="AR31" s="1035"/>
      <c r="AS31" s="1035"/>
      <c r="AT31" s="1035"/>
      <c r="AU31" s="1035">
        <f>57</f>
        <v>57</v>
      </c>
      <c r="AV31" s="1035"/>
      <c r="AW31" s="1035"/>
      <c r="AX31" s="1035"/>
      <c r="AY31" s="1035"/>
      <c r="AZ31" s="1105" t="s">
        <v>578</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407</v>
      </c>
      <c r="C32" s="1095"/>
      <c r="D32" s="1095"/>
      <c r="E32" s="1095"/>
      <c r="F32" s="1095"/>
      <c r="G32" s="1095"/>
      <c r="H32" s="1095"/>
      <c r="I32" s="1095"/>
      <c r="J32" s="1095"/>
      <c r="K32" s="1095"/>
      <c r="L32" s="1095"/>
      <c r="M32" s="1095"/>
      <c r="N32" s="1095"/>
      <c r="O32" s="1095"/>
      <c r="P32" s="1096"/>
      <c r="Q32" s="1102">
        <f>541</f>
        <v>541</v>
      </c>
      <c r="R32" s="1103"/>
      <c r="S32" s="1103"/>
      <c r="T32" s="1103"/>
      <c r="U32" s="1103"/>
      <c r="V32" s="1103">
        <f>455</f>
        <v>455</v>
      </c>
      <c r="W32" s="1103"/>
      <c r="X32" s="1103"/>
      <c r="Y32" s="1103"/>
      <c r="Z32" s="1103"/>
      <c r="AA32" s="1103">
        <f>86</f>
        <v>86</v>
      </c>
      <c r="AB32" s="1103"/>
      <c r="AC32" s="1103"/>
      <c r="AD32" s="1103"/>
      <c r="AE32" s="1104"/>
      <c r="AF32" s="1099">
        <v>283</v>
      </c>
      <c r="AG32" s="1100"/>
      <c r="AH32" s="1100"/>
      <c r="AI32" s="1100"/>
      <c r="AJ32" s="1101"/>
      <c r="AK32" s="1044">
        <f>167</f>
        <v>167</v>
      </c>
      <c r="AL32" s="1035"/>
      <c r="AM32" s="1035"/>
      <c r="AN32" s="1035"/>
      <c r="AO32" s="1035"/>
      <c r="AP32" s="1035">
        <f>166</f>
        <v>166</v>
      </c>
      <c r="AQ32" s="1035"/>
      <c r="AR32" s="1035"/>
      <c r="AS32" s="1035"/>
      <c r="AT32" s="1035"/>
      <c r="AU32" s="1035">
        <f>102</f>
        <v>102</v>
      </c>
      <c r="AV32" s="1035"/>
      <c r="AW32" s="1035"/>
      <c r="AX32" s="1035"/>
      <c r="AY32" s="1035"/>
      <c r="AZ32" s="1105" t="s">
        <v>578</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409</v>
      </c>
      <c r="C33" s="1095"/>
      <c r="D33" s="1095"/>
      <c r="E33" s="1095"/>
      <c r="F33" s="1095"/>
      <c r="G33" s="1095"/>
      <c r="H33" s="1095"/>
      <c r="I33" s="1095"/>
      <c r="J33" s="1095"/>
      <c r="K33" s="1095"/>
      <c r="L33" s="1095"/>
      <c r="M33" s="1095"/>
      <c r="N33" s="1095"/>
      <c r="O33" s="1095"/>
      <c r="P33" s="1096"/>
      <c r="Q33" s="1102">
        <f>147</f>
        <v>147</v>
      </c>
      <c r="R33" s="1103"/>
      <c r="S33" s="1103"/>
      <c r="T33" s="1103"/>
      <c r="U33" s="1103"/>
      <c r="V33" s="1103">
        <f>141</f>
        <v>141</v>
      </c>
      <c r="W33" s="1103"/>
      <c r="X33" s="1103"/>
      <c r="Y33" s="1103"/>
      <c r="Z33" s="1103"/>
      <c r="AA33" s="1103">
        <f>6</f>
        <v>6</v>
      </c>
      <c r="AB33" s="1103"/>
      <c r="AC33" s="1103"/>
      <c r="AD33" s="1103"/>
      <c r="AE33" s="1104"/>
      <c r="AF33" s="1099">
        <v>6</v>
      </c>
      <c r="AG33" s="1100"/>
      <c r="AH33" s="1100"/>
      <c r="AI33" s="1100"/>
      <c r="AJ33" s="1101"/>
      <c r="AK33" s="1044">
        <f>11</f>
        <v>11</v>
      </c>
      <c r="AL33" s="1035"/>
      <c r="AM33" s="1035"/>
      <c r="AN33" s="1035"/>
      <c r="AO33" s="1035"/>
      <c r="AP33" s="1035">
        <f>206</f>
        <v>206</v>
      </c>
      <c r="AQ33" s="1035"/>
      <c r="AR33" s="1035"/>
      <c r="AS33" s="1035"/>
      <c r="AT33" s="1035"/>
      <c r="AU33" s="1035">
        <f>84</f>
        <v>84</v>
      </c>
      <c r="AV33" s="1035"/>
      <c r="AW33" s="1035"/>
      <c r="AX33" s="1035"/>
      <c r="AY33" s="1035"/>
      <c r="AZ33" s="1105" t="s">
        <v>578</v>
      </c>
      <c r="BA33" s="1105"/>
      <c r="BB33" s="1105"/>
      <c r="BC33" s="1105"/>
      <c r="BD33" s="1105"/>
      <c r="BE33" s="1036" t="s">
        <v>410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411</v>
      </c>
      <c r="C34" s="1095"/>
      <c r="D34" s="1095"/>
      <c r="E34" s="1095"/>
      <c r="F34" s="1095"/>
      <c r="G34" s="1095"/>
      <c r="H34" s="1095"/>
      <c r="I34" s="1095"/>
      <c r="J34" s="1095"/>
      <c r="K34" s="1095"/>
      <c r="L34" s="1095"/>
      <c r="M34" s="1095"/>
      <c r="N34" s="1095"/>
      <c r="O34" s="1095"/>
      <c r="P34" s="1096"/>
      <c r="Q34" s="1102">
        <f>143</f>
        <v>143</v>
      </c>
      <c r="R34" s="1103"/>
      <c r="S34" s="1103"/>
      <c r="T34" s="1103"/>
      <c r="U34" s="1103"/>
      <c r="V34" s="1103">
        <f>139</f>
        <v>139</v>
      </c>
      <c r="W34" s="1103"/>
      <c r="X34" s="1103"/>
      <c r="Y34" s="1103"/>
      <c r="Z34" s="1103"/>
      <c r="AA34" s="1103">
        <f>4</f>
        <v>4</v>
      </c>
      <c r="AB34" s="1103"/>
      <c r="AC34" s="1103"/>
      <c r="AD34" s="1103"/>
      <c r="AE34" s="1104"/>
      <c r="AF34" s="1099">
        <v>4</v>
      </c>
      <c r="AG34" s="1100"/>
      <c r="AH34" s="1100"/>
      <c r="AI34" s="1100"/>
      <c r="AJ34" s="1101"/>
      <c r="AK34" s="1044">
        <f>82</f>
        <v>82</v>
      </c>
      <c r="AL34" s="1035"/>
      <c r="AM34" s="1035"/>
      <c r="AN34" s="1035"/>
      <c r="AO34" s="1035"/>
      <c r="AP34" s="1035">
        <f>574</f>
        <v>574</v>
      </c>
      <c r="AQ34" s="1035"/>
      <c r="AR34" s="1035"/>
      <c r="AS34" s="1035"/>
      <c r="AT34" s="1035"/>
      <c r="AU34" s="1035">
        <f>574</f>
        <v>574</v>
      </c>
      <c r="AV34" s="1035"/>
      <c r="AW34" s="1035"/>
      <c r="AX34" s="1035"/>
      <c r="AY34" s="1035"/>
      <c r="AZ34" s="1105" t="s">
        <v>578</v>
      </c>
      <c r="BA34" s="1105"/>
      <c r="BB34" s="1105"/>
      <c r="BC34" s="1105"/>
      <c r="BD34" s="1105"/>
      <c r="BE34" s="1036" t="s">
        <v>410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t="s">
        <v>412</v>
      </c>
      <c r="C35" s="1095"/>
      <c r="D35" s="1095"/>
      <c r="E35" s="1095"/>
      <c r="F35" s="1095"/>
      <c r="G35" s="1095"/>
      <c r="H35" s="1095"/>
      <c r="I35" s="1095"/>
      <c r="J35" s="1095"/>
      <c r="K35" s="1095"/>
      <c r="L35" s="1095"/>
      <c r="M35" s="1095"/>
      <c r="N35" s="1095"/>
      <c r="O35" s="1095"/>
      <c r="P35" s="1096"/>
      <c r="Q35" s="1102">
        <f>31</f>
        <v>31</v>
      </c>
      <c r="R35" s="1103"/>
      <c r="S35" s="1103"/>
      <c r="T35" s="1103"/>
      <c r="U35" s="1103"/>
      <c r="V35" s="1103">
        <f>29</f>
        <v>29</v>
      </c>
      <c r="W35" s="1103"/>
      <c r="X35" s="1103"/>
      <c r="Y35" s="1103"/>
      <c r="Z35" s="1103"/>
      <c r="AA35" s="1103">
        <f>2</f>
        <v>2</v>
      </c>
      <c r="AB35" s="1103"/>
      <c r="AC35" s="1103"/>
      <c r="AD35" s="1103"/>
      <c r="AE35" s="1104"/>
      <c r="AF35" s="1099">
        <v>2</v>
      </c>
      <c r="AG35" s="1100"/>
      <c r="AH35" s="1100"/>
      <c r="AI35" s="1100"/>
      <c r="AJ35" s="1101"/>
      <c r="AK35" s="1044">
        <f>18</f>
        <v>18</v>
      </c>
      <c r="AL35" s="1035"/>
      <c r="AM35" s="1035"/>
      <c r="AN35" s="1035"/>
      <c r="AO35" s="1035"/>
      <c r="AP35" s="1035">
        <f>168</f>
        <v>168</v>
      </c>
      <c r="AQ35" s="1035"/>
      <c r="AR35" s="1035"/>
      <c r="AS35" s="1035"/>
      <c r="AT35" s="1035"/>
      <c r="AU35" s="1035">
        <f>135</f>
        <v>135</v>
      </c>
      <c r="AV35" s="1035"/>
      <c r="AW35" s="1035"/>
      <c r="AX35" s="1035"/>
      <c r="AY35" s="1035"/>
      <c r="AZ35" s="1105" t="s">
        <v>578</v>
      </c>
      <c r="BA35" s="1105"/>
      <c r="BB35" s="1105"/>
      <c r="BC35" s="1105"/>
      <c r="BD35" s="1105"/>
      <c r="BE35" s="1036" t="s">
        <v>410</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390</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342</v>
      </c>
      <c r="AG63" s="1023"/>
      <c r="AH63" s="1023"/>
      <c r="AI63" s="1023"/>
      <c r="AJ63" s="1086"/>
      <c r="AK63" s="1087"/>
      <c r="AL63" s="1027"/>
      <c r="AM63" s="1027"/>
      <c r="AN63" s="1027"/>
      <c r="AO63" s="1027"/>
      <c r="AP63" s="1023">
        <f>1171</f>
        <v>1171</v>
      </c>
      <c r="AQ63" s="1023"/>
      <c r="AR63" s="1023"/>
      <c r="AS63" s="1023"/>
      <c r="AT63" s="1023"/>
      <c r="AU63" s="1023">
        <f>952</f>
        <v>952</v>
      </c>
      <c r="AV63" s="1023"/>
      <c r="AW63" s="1023"/>
      <c r="AX63" s="1023"/>
      <c r="AY63" s="1023"/>
      <c r="AZ63" s="1081"/>
      <c r="BA63" s="1081"/>
      <c r="BB63" s="1081"/>
      <c r="BC63" s="1081"/>
      <c r="BD63" s="1081"/>
      <c r="BE63" s="1024"/>
      <c r="BF63" s="1024"/>
      <c r="BG63" s="1024"/>
      <c r="BH63" s="1024"/>
      <c r="BI63" s="1025"/>
      <c r="BJ63" s="1082" t="s">
        <v>392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396</v>
      </c>
      <c r="W66" s="1066"/>
      <c r="X66" s="1066"/>
      <c r="Y66" s="1066"/>
      <c r="Z66" s="1067"/>
      <c r="AA66" s="1065" t="s">
        <v>397</v>
      </c>
      <c r="AB66" s="1066"/>
      <c r="AC66" s="1066"/>
      <c r="AD66" s="1066"/>
      <c r="AE66" s="1067"/>
      <c r="AF66" s="1071" t="s">
        <v>418</v>
      </c>
      <c r="AG66" s="1072"/>
      <c r="AH66" s="1072"/>
      <c r="AI66" s="1072"/>
      <c r="AJ66" s="1073"/>
      <c r="AK66" s="1065" t="s">
        <v>399</v>
      </c>
      <c r="AL66" s="1060"/>
      <c r="AM66" s="1060"/>
      <c r="AN66" s="1060"/>
      <c r="AO66" s="1061"/>
      <c r="AP66" s="1065" t="s">
        <v>419</v>
      </c>
      <c r="AQ66" s="1066"/>
      <c r="AR66" s="1066"/>
      <c r="AS66" s="1066"/>
      <c r="AT66" s="1067"/>
      <c r="AU66" s="1065" t="s">
        <v>420</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579</v>
      </c>
      <c r="C68" s="1050"/>
      <c r="D68" s="1050"/>
      <c r="E68" s="1050"/>
      <c r="F68" s="1050"/>
      <c r="G68" s="1050"/>
      <c r="H68" s="1050"/>
      <c r="I68" s="1050"/>
      <c r="J68" s="1050"/>
      <c r="K68" s="1050"/>
      <c r="L68" s="1050"/>
      <c r="M68" s="1050"/>
      <c r="N68" s="1050"/>
      <c r="O68" s="1050"/>
      <c r="P68" s="1051"/>
      <c r="Q68" s="1052">
        <f>660</f>
        <v>660</v>
      </c>
      <c r="R68" s="1046"/>
      <c r="S68" s="1046"/>
      <c r="T68" s="1046"/>
      <c r="U68" s="1046"/>
      <c r="V68" s="1046">
        <f>628</f>
        <v>628</v>
      </c>
      <c r="W68" s="1046"/>
      <c r="X68" s="1046"/>
      <c r="Y68" s="1046"/>
      <c r="Z68" s="1046"/>
      <c r="AA68" s="1046">
        <f>32</f>
        <v>32</v>
      </c>
      <c r="AB68" s="1046"/>
      <c r="AC68" s="1046"/>
      <c r="AD68" s="1046"/>
      <c r="AE68" s="1046"/>
      <c r="AF68" s="1046">
        <f>32</f>
        <v>32</v>
      </c>
      <c r="AG68" s="1046"/>
      <c r="AH68" s="1046"/>
      <c r="AI68" s="1046"/>
      <c r="AJ68" s="1046"/>
      <c r="AK68" s="1046" t="s">
        <v>582</v>
      </c>
      <c r="AL68" s="1046"/>
      <c r="AM68" s="1046"/>
      <c r="AN68" s="1046"/>
      <c r="AO68" s="1046"/>
      <c r="AP68" s="1046">
        <f>9</f>
        <v>9</v>
      </c>
      <c r="AQ68" s="1046"/>
      <c r="AR68" s="1046"/>
      <c r="AS68" s="1046"/>
      <c r="AT68" s="1046"/>
      <c r="AU68" s="1046">
        <f>1</f>
        <v>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580</v>
      </c>
      <c r="C69" s="1039"/>
      <c r="D69" s="1039"/>
      <c r="E69" s="1039"/>
      <c r="F69" s="1039"/>
      <c r="G69" s="1039"/>
      <c r="H69" s="1039"/>
      <c r="I69" s="1039"/>
      <c r="J69" s="1039"/>
      <c r="K69" s="1039"/>
      <c r="L69" s="1039"/>
      <c r="M69" s="1039"/>
      <c r="N69" s="1039"/>
      <c r="O69" s="1039"/>
      <c r="P69" s="1040"/>
      <c r="Q69" s="1041">
        <f>1627</f>
        <v>1627</v>
      </c>
      <c r="R69" s="1035"/>
      <c r="S69" s="1035"/>
      <c r="T69" s="1035"/>
      <c r="U69" s="1035"/>
      <c r="V69" s="1035">
        <f>1580</f>
        <v>1580</v>
      </c>
      <c r="W69" s="1035"/>
      <c r="X69" s="1035"/>
      <c r="Y69" s="1035"/>
      <c r="Z69" s="1035"/>
      <c r="AA69" s="1035">
        <f>47</f>
        <v>47</v>
      </c>
      <c r="AB69" s="1035"/>
      <c r="AC69" s="1035"/>
      <c r="AD69" s="1035"/>
      <c r="AE69" s="1035"/>
      <c r="AF69" s="1035">
        <f>47</f>
        <v>47</v>
      </c>
      <c r="AG69" s="1035"/>
      <c r="AH69" s="1035"/>
      <c r="AI69" s="1035"/>
      <c r="AJ69" s="1035"/>
      <c r="AK69" s="1035" t="s">
        <v>582</v>
      </c>
      <c r="AL69" s="1035"/>
      <c r="AM69" s="1035"/>
      <c r="AN69" s="1035"/>
      <c r="AO69" s="1035"/>
      <c r="AP69" s="1035">
        <f>7</f>
        <v>7</v>
      </c>
      <c r="AQ69" s="1035"/>
      <c r="AR69" s="1035"/>
      <c r="AS69" s="1035"/>
      <c r="AT69" s="1035"/>
      <c r="AU69" s="1035">
        <f>1</f>
        <v>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581</v>
      </c>
      <c r="C70" s="1039"/>
      <c r="D70" s="1039"/>
      <c r="E70" s="1039"/>
      <c r="F70" s="1039"/>
      <c r="G70" s="1039"/>
      <c r="H70" s="1039"/>
      <c r="I70" s="1039"/>
      <c r="J70" s="1039"/>
      <c r="K70" s="1039"/>
      <c r="L70" s="1039"/>
      <c r="M70" s="1039"/>
      <c r="N70" s="1039"/>
      <c r="O70" s="1039"/>
      <c r="P70" s="1040"/>
      <c r="Q70" s="1041">
        <f>42</f>
        <v>42</v>
      </c>
      <c r="R70" s="1035"/>
      <c r="S70" s="1035"/>
      <c r="T70" s="1035"/>
      <c r="U70" s="1035"/>
      <c r="V70" s="1035">
        <f>37</f>
        <v>37</v>
      </c>
      <c r="W70" s="1035"/>
      <c r="X70" s="1035"/>
      <c r="Y70" s="1035"/>
      <c r="Z70" s="1035"/>
      <c r="AA70" s="1035">
        <f>5</f>
        <v>5</v>
      </c>
      <c r="AB70" s="1035"/>
      <c r="AC70" s="1035"/>
      <c r="AD70" s="1035"/>
      <c r="AE70" s="1035"/>
      <c r="AF70" s="1035">
        <f>5</f>
        <v>5</v>
      </c>
      <c r="AG70" s="1035"/>
      <c r="AH70" s="1035"/>
      <c r="AI70" s="1035"/>
      <c r="AJ70" s="1035"/>
      <c r="AK70" s="1035" t="s">
        <v>582</v>
      </c>
      <c r="AL70" s="1035"/>
      <c r="AM70" s="1035"/>
      <c r="AN70" s="1035"/>
      <c r="AO70" s="1035"/>
      <c r="AP70" s="1035" t="s">
        <v>582</v>
      </c>
      <c r="AQ70" s="1035"/>
      <c r="AR70" s="1035"/>
      <c r="AS70" s="1035"/>
      <c r="AT70" s="1035"/>
      <c r="AU70" s="1035" t="s">
        <v>582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390</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84</f>
        <v>84</v>
      </c>
      <c r="AG88" s="1023"/>
      <c r="AH88" s="1023"/>
      <c r="AI88" s="1023"/>
      <c r="AJ88" s="1023"/>
      <c r="AK88" s="1027"/>
      <c r="AL88" s="1027"/>
      <c r="AM88" s="1027"/>
      <c r="AN88" s="1027"/>
      <c r="AO88" s="1027"/>
      <c r="AP88" s="1023">
        <f>16</f>
        <v>16</v>
      </c>
      <c r="AQ88" s="1023"/>
      <c r="AR88" s="1023"/>
      <c r="AS88" s="1023"/>
      <c r="AT88" s="1023"/>
      <c r="AU88" s="1023">
        <f>2</f>
        <v>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7</f>
        <v>7</v>
      </c>
      <c r="CS102" s="1017"/>
      <c r="CT102" s="1017"/>
      <c r="CU102" s="1017"/>
      <c r="CV102" s="1018"/>
      <c r="CW102" s="1016">
        <f>3</f>
        <v>3</v>
      </c>
      <c r="CX102" s="1017"/>
      <c r="CY102" s="1017"/>
      <c r="CZ102" s="1017"/>
      <c r="DA102" s="1018"/>
      <c r="DB102" s="1016" t="s">
        <v>578</v>
      </c>
      <c r="DC102" s="1017"/>
      <c r="DD102" s="1017"/>
      <c r="DE102" s="1017"/>
      <c r="DF102" s="1018"/>
      <c r="DG102" s="1016" t="s">
        <v>578</v>
      </c>
      <c r="DH102" s="1017"/>
      <c r="DI102" s="1017"/>
      <c r="DJ102" s="1017"/>
      <c r="DK102" s="1018"/>
      <c r="DL102" s="1016" t="s">
        <v>578</v>
      </c>
      <c r="DM102" s="1017"/>
      <c r="DN102" s="1017"/>
      <c r="DO102" s="1017"/>
      <c r="DP102" s="1018"/>
      <c r="DQ102" s="1016" t="s">
        <v>578</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305</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305</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305</v>
      </c>
      <c r="DR109" s="960"/>
      <c r="DS109" s="960"/>
      <c r="DT109" s="960"/>
      <c r="DU109" s="961"/>
      <c r="DV109" s="962" t="s">
        <v>432</v>
      </c>
      <c r="DW109" s="960"/>
      <c r="DX109" s="960"/>
      <c r="DY109" s="960"/>
      <c r="DZ109" s="993"/>
    </row>
    <row r="110" spans="1:131" s="233" customFormat="1" ht="26.25" customHeight="1" x14ac:dyDescent="0.2">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477799</v>
      </c>
      <c r="AB110" s="953"/>
      <c r="AC110" s="953"/>
      <c r="AD110" s="953"/>
      <c r="AE110" s="954"/>
      <c r="AF110" s="955">
        <v>473945</v>
      </c>
      <c r="AG110" s="953"/>
      <c r="AH110" s="953"/>
      <c r="AI110" s="953"/>
      <c r="AJ110" s="954"/>
      <c r="AK110" s="955">
        <v>486975</v>
      </c>
      <c r="AL110" s="953"/>
      <c r="AM110" s="953"/>
      <c r="AN110" s="953"/>
      <c r="AO110" s="954"/>
      <c r="AP110" s="956">
        <v>22.6</v>
      </c>
      <c r="AQ110" s="957"/>
      <c r="AR110" s="957"/>
      <c r="AS110" s="957"/>
      <c r="AT110" s="958"/>
      <c r="AU110" s="994" t="s">
        <v>72</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3855799</v>
      </c>
      <c r="BR110" s="906"/>
      <c r="BS110" s="906"/>
      <c r="BT110" s="906"/>
      <c r="BU110" s="906"/>
      <c r="BV110" s="906">
        <v>3992242</v>
      </c>
      <c r="BW110" s="906"/>
      <c r="BX110" s="906"/>
      <c r="BY110" s="906"/>
      <c r="BZ110" s="906"/>
      <c r="CA110" s="906">
        <v>3902374</v>
      </c>
      <c r="CB110" s="906"/>
      <c r="CC110" s="906"/>
      <c r="CD110" s="906"/>
      <c r="CE110" s="906"/>
      <c r="CF110" s="930">
        <v>181.2</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438</v>
      </c>
      <c r="DM110" s="906"/>
      <c r="DN110" s="906"/>
      <c r="DO110" s="906"/>
      <c r="DP110" s="906"/>
      <c r="DQ110" s="906" t="s">
        <v>127</v>
      </c>
      <c r="DR110" s="906"/>
      <c r="DS110" s="906"/>
      <c r="DT110" s="906"/>
      <c r="DU110" s="906"/>
      <c r="DV110" s="907" t="s">
        <v>438</v>
      </c>
      <c r="DW110" s="907"/>
      <c r="DX110" s="907"/>
      <c r="DY110" s="907"/>
      <c r="DZ110" s="908"/>
    </row>
    <row r="111" spans="1:131" s="233" customFormat="1" ht="26.25" customHeight="1" x14ac:dyDescent="0.2">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438</v>
      </c>
      <c r="AG111" s="983"/>
      <c r="AH111" s="983"/>
      <c r="AI111" s="983"/>
      <c r="AJ111" s="984"/>
      <c r="AK111" s="985" t="s">
        <v>438</v>
      </c>
      <c r="AL111" s="983"/>
      <c r="AM111" s="983"/>
      <c r="AN111" s="983"/>
      <c r="AO111" s="984"/>
      <c r="AP111" s="986" t="s">
        <v>392</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392</v>
      </c>
      <c r="BW111" s="881"/>
      <c r="BX111" s="881"/>
      <c r="BY111" s="881"/>
      <c r="BZ111" s="881"/>
      <c r="CA111" s="881" t="s">
        <v>392</v>
      </c>
      <c r="CB111" s="881"/>
      <c r="CC111" s="881"/>
      <c r="CD111" s="881"/>
      <c r="CE111" s="881"/>
      <c r="CF111" s="939" t="s">
        <v>392</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392</v>
      </c>
      <c r="DH111" s="881"/>
      <c r="DI111" s="881"/>
      <c r="DJ111" s="881"/>
      <c r="DK111" s="881"/>
      <c r="DL111" s="881" t="s">
        <v>127</v>
      </c>
      <c r="DM111" s="881"/>
      <c r="DN111" s="881"/>
      <c r="DO111" s="881"/>
      <c r="DP111" s="881"/>
      <c r="DQ111" s="881" t="s">
        <v>438</v>
      </c>
      <c r="DR111" s="881"/>
      <c r="DS111" s="881"/>
      <c r="DT111" s="881"/>
      <c r="DU111" s="881"/>
      <c r="DV111" s="858" t="s">
        <v>127</v>
      </c>
      <c r="DW111" s="858"/>
      <c r="DX111" s="858"/>
      <c r="DY111" s="858"/>
      <c r="DZ111" s="859"/>
    </row>
    <row r="112" spans="1:131" s="233" customFormat="1" ht="26.25" customHeight="1" x14ac:dyDescent="0.2">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444</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1009879</v>
      </c>
      <c r="BR112" s="881"/>
      <c r="BS112" s="881"/>
      <c r="BT112" s="881"/>
      <c r="BU112" s="881"/>
      <c r="BV112" s="881">
        <v>926700</v>
      </c>
      <c r="BW112" s="881"/>
      <c r="BX112" s="881"/>
      <c r="BY112" s="881"/>
      <c r="BZ112" s="881"/>
      <c r="CA112" s="881">
        <v>952118</v>
      </c>
      <c r="CB112" s="881"/>
      <c r="CC112" s="881"/>
      <c r="CD112" s="881"/>
      <c r="CE112" s="881"/>
      <c r="CF112" s="939">
        <v>44.2</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127</v>
      </c>
      <c r="DM112" s="881"/>
      <c r="DN112" s="881"/>
      <c r="DO112" s="881"/>
      <c r="DP112" s="881"/>
      <c r="DQ112" s="881" t="s">
        <v>392</v>
      </c>
      <c r="DR112" s="881"/>
      <c r="DS112" s="881"/>
      <c r="DT112" s="881"/>
      <c r="DU112" s="881"/>
      <c r="DV112" s="858" t="s">
        <v>127</v>
      </c>
      <c r="DW112" s="858"/>
      <c r="DX112" s="858"/>
      <c r="DY112" s="858"/>
      <c r="DZ112" s="859"/>
    </row>
    <row r="113" spans="1:130" s="233" customFormat="1" ht="26.25" customHeight="1" x14ac:dyDescent="0.2">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125574</v>
      </c>
      <c r="AB113" s="983"/>
      <c r="AC113" s="983"/>
      <c r="AD113" s="983"/>
      <c r="AE113" s="984"/>
      <c r="AF113" s="985">
        <v>108978</v>
      </c>
      <c r="AG113" s="983"/>
      <c r="AH113" s="983"/>
      <c r="AI113" s="983"/>
      <c r="AJ113" s="984"/>
      <c r="AK113" s="985">
        <v>115562</v>
      </c>
      <c r="AL113" s="983"/>
      <c r="AM113" s="983"/>
      <c r="AN113" s="983"/>
      <c r="AO113" s="984"/>
      <c r="AP113" s="986">
        <v>5.4</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4191</v>
      </c>
      <c r="BR113" s="881"/>
      <c r="BS113" s="881"/>
      <c r="BT113" s="881"/>
      <c r="BU113" s="881"/>
      <c r="BV113" s="881">
        <v>3019</v>
      </c>
      <c r="BW113" s="881"/>
      <c r="BX113" s="881"/>
      <c r="BY113" s="881"/>
      <c r="BZ113" s="881"/>
      <c r="CA113" s="881">
        <v>1825</v>
      </c>
      <c r="CB113" s="881"/>
      <c r="CC113" s="881"/>
      <c r="CD113" s="881"/>
      <c r="CE113" s="881"/>
      <c r="CF113" s="939">
        <v>0.1</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392</v>
      </c>
      <c r="DH113" s="844"/>
      <c r="DI113" s="844"/>
      <c r="DJ113" s="844"/>
      <c r="DK113" s="845"/>
      <c r="DL113" s="846" t="s">
        <v>127</v>
      </c>
      <c r="DM113" s="844"/>
      <c r="DN113" s="844"/>
      <c r="DO113" s="844"/>
      <c r="DP113" s="845"/>
      <c r="DQ113" s="846" t="s">
        <v>392</v>
      </c>
      <c r="DR113" s="844"/>
      <c r="DS113" s="844"/>
      <c r="DT113" s="844"/>
      <c r="DU113" s="845"/>
      <c r="DV113" s="888" t="s">
        <v>127</v>
      </c>
      <c r="DW113" s="889"/>
      <c r="DX113" s="889"/>
      <c r="DY113" s="889"/>
      <c r="DZ113" s="890"/>
    </row>
    <row r="114" spans="1:130" s="233" customFormat="1" ht="26.25" customHeight="1" x14ac:dyDescent="0.2">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1596</v>
      </c>
      <c r="AB114" s="844"/>
      <c r="AC114" s="844"/>
      <c r="AD114" s="844"/>
      <c r="AE114" s="845"/>
      <c r="AF114" s="846">
        <v>1608</v>
      </c>
      <c r="AG114" s="844"/>
      <c r="AH114" s="844"/>
      <c r="AI114" s="844"/>
      <c r="AJ114" s="845"/>
      <c r="AK114" s="846">
        <v>1634</v>
      </c>
      <c r="AL114" s="844"/>
      <c r="AM114" s="844"/>
      <c r="AN114" s="844"/>
      <c r="AO114" s="845"/>
      <c r="AP114" s="888">
        <v>0.1</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728022</v>
      </c>
      <c r="BR114" s="881"/>
      <c r="BS114" s="881"/>
      <c r="BT114" s="881"/>
      <c r="BU114" s="881"/>
      <c r="BV114" s="881">
        <v>704358</v>
      </c>
      <c r="BW114" s="881"/>
      <c r="BX114" s="881"/>
      <c r="BY114" s="881"/>
      <c r="BZ114" s="881"/>
      <c r="CA114" s="881">
        <v>662833</v>
      </c>
      <c r="CB114" s="881"/>
      <c r="CC114" s="881"/>
      <c r="CD114" s="881"/>
      <c r="CE114" s="881"/>
      <c r="CF114" s="939">
        <v>30.8</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127</v>
      </c>
      <c r="DH114" s="844"/>
      <c r="DI114" s="844"/>
      <c r="DJ114" s="844"/>
      <c r="DK114" s="845"/>
      <c r="DL114" s="846" t="s">
        <v>127</v>
      </c>
      <c r="DM114" s="844"/>
      <c r="DN114" s="844"/>
      <c r="DO114" s="844"/>
      <c r="DP114" s="845"/>
      <c r="DQ114" s="846" t="s">
        <v>444</v>
      </c>
      <c r="DR114" s="844"/>
      <c r="DS114" s="844"/>
      <c r="DT114" s="844"/>
      <c r="DU114" s="845"/>
      <c r="DV114" s="888" t="s">
        <v>127</v>
      </c>
      <c r="DW114" s="889"/>
      <c r="DX114" s="889"/>
      <c r="DY114" s="889"/>
      <c r="DZ114" s="890"/>
    </row>
    <row r="115" spans="1:130" s="233" customFormat="1" ht="26.25" customHeight="1" x14ac:dyDescent="0.2">
      <c r="A115" s="978"/>
      <c r="B115" s="979"/>
      <c r="C115" s="816" t="s">
        <v>453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127</v>
      </c>
      <c r="AB115" s="983"/>
      <c r="AC115" s="983"/>
      <c r="AD115" s="983"/>
      <c r="AE115" s="984"/>
      <c r="AF115" s="985" t="s">
        <v>392</v>
      </c>
      <c r="AG115" s="983"/>
      <c r="AH115" s="983"/>
      <c r="AI115" s="983"/>
      <c r="AJ115" s="984"/>
      <c r="AK115" s="985" t="s">
        <v>392</v>
      </c>
      <c r="AL115" s="983"/>
      <c r="AM115" s="983"/>
      <c r="AN115" s="983"/>
      <c r="AO115" s="984"/>
      <c r="AP115" s="986" t="s">
        <v>127</v>
      </c>
      <c r="AQ115" s="987"/>
      <c r="AR115" s="987"/>
      <c r="AS115" s="987"/>
      <c r="AT115" s="988"/>
      <c r="AU115" s="996"/>
      <c r="AV115" s="997"/>
      <c r="AW115" s="997"/>
      <c r="AX115" s="997"/>
      <c r="AY115" s="997"/>
      <c r="AZ115" s="879" t="s">
        <v>454</v>
      </c>
      <c r="BA115" s="816"/>
      <c r="BB115" s="816"/>
      <c r="BC115" s="816"/>
      <c r="BD115" s="816"/>
      <c r="BE115" s="816"/>
      <c r="BF115" s="816"/>
      <c r="BG115" s="816"/>
      <c r="BH115" s="816"/>
      <c r="BI115" s="816"/>
      <c r="BJ115" s="816"/>
      <c r="BK115" s="816"/>
      <c r="BL115" s="816"/>
      <c r="BM115" s="816"/>
      <c r="BN115" s="816"/>
      <c r="BO115" s="816"/>
      <c r="BP115" s="817"/>
      <c r="BQ115" s="880" t="s">
        <v>438</v>
      </c>
      <c r="BR115" s="881"/>
      <c r="BS115" s="881"/>
      <c r="BT115" s="881"/>
      <c r="BU115" s="881"/>
      <c r="BV115" s="881" t="s">
        <v>127</v>
      </c>
      <c r="BW115" s="881"/>
      <c r="BX115" s="881"/>
      <c r="BY115" s="881"/>
      <c r="BZ115" s="881"/>
      <c r="CA115" s="881" t="s">
        <v>127</v>
      </c>
      <c r="CB115" s="881"/>
      <c r="CC115" s="881"/>
      <c r="CD115" s="881"/>
      <c r="CE115" s="881"/>
      <c r="CF115" s="939" t="s">
        <v>438</v>
      </c>
      <c r="CG115" s="940"/>
      <c r="CH115" s="940"/>
      <c r="CI115" s="940"/>
      <c r="CJ115" s="940"/>
      <c r="CK115" s="991"/>
      <c r="CL115" s="885"/>
      <c r="CM115" s="879" t="s">
        <v>455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392</v>
      </c>
      <c r="DH115" s="844"/>
      <c r="DI115" s="844"/>
      <c r="DJ115" s="844"/>
      <c r="DK115" s="845"/>
      <c r="DL115" s="846" t="s">
        <v>392</v>
      </c>
      <c r="DM115" s="844"/>
      <c r="DN115" s="844"/>
      <c r="DO115" s="844"/>
      <c r="DP115" s="845"/>
      <c r="DQ115" s="846" t="s">
        <v>438</v>
      </c>
      <c r="DR115" s="844"/>
      <c r="DS115" s="844"/>
      <c r="DT115" s="844"/>
      <c r="DU115" s="845"/>
      <c r="DV115" s="888" t="s">
        <v>438</v>
      </c>
      <c r="DW115" s="889"/>
      <c r="DX115" s="889"/>
      <c r="DY115" s="889"/>
      <c r="DZ115" s="890"/>
    </row>
    <row r="116" spans="1:130" s="233" customFormat="1" ht="26.25" customHeight="1" x14ac:dyDescent="0.2">
      <c r="A116" s="980"/>
      <c r="B116" s="981"/>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392</v>
      </c>
      <c r="AB116" s="844"/>
      <c r="AC116" s="844"/>
      <c r="AD116" s="844"/>
      <c r="AE116" s="845"/>
      <c r="AF116" s="846" t="s">
        <v>127</v>
      </c>
      <c r="AG116" s="844"/>
      <c r="AH116" s="844"/>
      <c r="AI116" s="844"/>
      <c r="AJ116" s="845"/>
      <c r="AK116" s="846" t="s">
        <v>127</v>
      </c>
      <c r="AL116" s="844"/>
      <c r="AM116" s="844"/>
      <c r="AN116" s="844"/>
      <c r="AO116" s="845"/>
      <c r="AP116" s="888" t="s">
        <v>392</v>
      </c>
      <c r="AQ116" s="889"/>
      <c r="AR116" s="889"/>
      <c r="AS116" s="889"/>
      <c r="AT116" s="890"/>
      <c r="AU116" s="996"/>
      <c r="AV116" s="997"/>
      <c r="AW116" s="997"/>
      <c r="AX116" s="997"/>
      <c r="AY116" s="997"/>
      <c r="AZ116" s="973" t="s">
        <v>457</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127</v>
      </c>
      <c r="BW116" s="881"/>
      <c r="BX116" s="881"/>
      <c r="BY116" s="881"/>
      <c r="BZ116" s="881"/>
      <c r="CA116" s="881" t="s">
        <v>438</v>
      </c>
      <c r="CB116" s="881"/>
      <c r="CC116" s="881"/>
      <c r="CD116" s="881"/>
      <c r="CE116" s="881"/>
      <c r="CF116" s="939" t="s">
        <v>127</v>
      </c>
      <c r="CG116" s="940"/>
      <c r="CH116" s="940"/>
      <c r="CI116" s="940"/>
      <c r="CJ116" s="940"/>
      <c r="CK116" s="991"/>
      <c r="CL116" s="885"/>
      <c r="CM116" s="879" t="s">
        <v>458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127</v>
      </c>
      <c r="DM116" s="844"/>
      <c r="DN116" s="844"/>
      <c r="DO116" s="844"/>
      <c r="DP116" s="845"/>
      <c r="DQ116" s="846" t="s">
        <v>392</v>
      </c>
      <c r="DR116" s="844"/>
      <c r="DS116" s="844"/>
      <c r="DT116" s="844"/>
      <c r="DU116" s="845"/>
      <c r="DV116" s="888" t="s">
        <v>127</v>
      </c>
      <c r="DW116" s="889"/>
      <c r="DX116" s="889"/>
      <c r="DY116" s="889"/>
      <c r="DZ116" s="890"/>
    </row>
    <row r="117" spans="1:130" s="233"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459</v>
      </c>
      <c r="Z117" s="961"/>
      <c r="AA117" s="966">
        <v>604969</v>
      </c>
      <c r="AB117" s="967"/>
      <c r="AC117" s="967"/>
      <c r="AD117" s="967"/>
      <c r="AE117" s="968"/>
      <c r="AF117" s="969">
        <v>584531</v>
      </c>
      <c r="AG117" s="967"/>
      <c r="AH117" s="967"/>
      <c r="AI117" s="967"/>
      <c r="AJ117" s="968"/>
      <c r="AK117" s="969">
        <v>604171</v>
      </c>
      <c r="AL117" s="967"/>
      <c r="AM117" s="967"/>
      <c r="AN117" s="967"/>
      <c r="AO117" s="968"/>
      <c r="AP117" s="970"/>
      <c r="AQ117" s="971"/>
      <c r="AR117" s="971"/>
      <c r="AS117" s="971"/>
      <c r="AT117" s="972"/>
      <c r="AU117" s="996"/>
      <c r="AV117" s="997"/>
      <c r="AW117" s="997"/>
      <c r="AX117" s="997"/>
      <c r="AY117" s="997"/>
      <c r="AZ117" s="927" t="s">
        <v>460</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33" customFormat="1" ht="26.25" customHeight="1" x14ac:dyDescent="0.2">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305</v>
      </c>
      <c r="AL118" s="960"/>
      <c r="AM118" s="960"/>
      <c r="AN118" s="960"/>
      <c r="AO118" s="961"/>
      <c r="AP118" s="963" t="s">
        <v>432</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392</v>
      </c>
      <c r="BR118" s="909"/>
      <c r="BS118" s="909"/>
      <c r="BT118" s="909"/>
      <c r="BU118" s="909"/>
      <c r="BV118" s="909" t="s">
        <v>438</v>
      </c>
      <c r="BW118" s="909"/>
      <c r="BX118" s="909"/>
      <c r="BY118" s="909"/>
      <c r="BZ118" s="909"/>
      <c r="CA118" s="909" t="s">
        <v>127</v>
      </c>
      <c r="CB118" s="909"/>
      <c r="CC118" s="909"/>
      <c r="CD118" s="909"/>
      <c r="CE118" s="909"/>
      <c r="CF118" s="939" t="s">
        <v>392</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392</v>
      </c>
      <c r="DM118" s="844"/>
      <c r="DN118" s="844"/>
      <c r="DO118" s="844"/>
      <c r="DP118" s="845"/>
      <c r="DQ118" s="846" t="s">
        <v>392</v>
      </c>
      <c r="DR118" s="844"/>
      <c r="DS118" s="844"/>
      <c r="DT118" s="844"/>
      <c r="DU118" s="845"/>
      <c r="DV118" s="888" t="s">
        <v>127</v>
      </c>
      <c r="DW118" s="889"/>
      <c r="DX118" s="889"/>
      <c r="DY118" s="889"/>
      <c r="DZ118" s="890"/>
    </row>
    <row r="119" spans="1:130" s="233" customFormat="1" ht="26.25" customHeight="1" x14ac:dyDescent="0.2">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392</v>
      </c>
      <c r="AB119" s="953"/>
      <c r="AC119" s="953"/>
      <c r="AD119" s="953"/>
      <c r="AE119" s="954"/>
      <c r="AF119" s="955" t="s">
        <v>392</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464</v>
      </c>
      <c r="BP119" s="942"/>
      <c r="BQ119" s="943">
        <v>5597891</v>
      </c>
      <c r="BR119" s="909"/>
      <c r="BS119" s="909"/>
      <c r="BT119" s="909"/>
      <c r="BU119" s="909"/>
      <c r="BV119" s="909">
        <v>5626319</v>
      </c>
      <c r="BW119" s="909"/>
      <c r="BX119" s="909"/>
      <c r="BY119" s="909"/>
      <c r="BZ119" s="909"/>
      <c r="CA119" s="909">
        <v>5519150</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392</v>
      </c>
      <c r="DH119" s="828"/>
      <c r="DI119" s="828"/>
      <c r="DJ119" s="828"/>
      <c r="DK119" s="829"/>
      <c r="DL119" s="830" t="s">
        <v>438</v>
      </c>
      <c r="DM119" s="828"/>
      <c r="DN119" s="828"/>
      <c r="DO119" s="828"/>
      <c r="DP119" s="829"/>
      <c r="DQ119" s="830" t="s">
        <v>392</v>
      </c>
      <c r="DR119" s="828"/>
      <c r="DS119" s="828"/>
      <c r="DT119" s="828"/>
      <c r="DU119" s="829"/>
      <c r="DV119" s="912" t="s">
        <v>438</v>
      </c>
      <c r="DW119" s="913"/>
      <c r="DX119" s="913"/>
      <c r="DY119" s="913"/>
      <c r="DZ119" s="914"/>
    </row>
    <row r="120" spans="1:130" s="233" customFormat="1" ht="26.25" customHeight="1" x14ac:dyDescent="0.2">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392</v>
      </c>
      <c r="AG120" s="844"/>
      <c r="AH120" s="844"/>
      <c r="AI120" s="844"/>
      <c r="AJ120" s="845"/>
      <c r="AK120" s="846" t="s">
        <v>438</v>
      </c>
      <c r="AL120" s="844"/>
      <c r="AM120" s="844"/>
      <c r="AN120" s="844"/>
      <c r="AO120" s="845"/>
      <c r="AP120" s="888" t="s">
        <v>438</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4988386</v>
      </c>
      <c r="BR120" s="906"/>
      <c r="BS120" s="906"/>
      <c r="BT120" s="906"/>
      <c r="BU120" s="906"/>
      <c r="BV120" s="906">
        <v>5228142</v>
      </c>
      <c r="BW120" s="906"/>
      <c r="BX120" s="906"/>
      <c r="BY120" s="906"/>
      <c r="BZ120" s="906"/>
      <c r="CA120" s="906">
        <v>6036031</v>
      </c>
      <c r="CB120" s="906"/>
      <c r="CC120" s="906"/>
      <c r="CD120" s="906"/>
      <c r="CE120" s="906"/>
      <c r="CF120" s="930">
        <v>280.3</v>
      </c>
      <c r="CG120" s="931"/>
      <c r="CH120" s="931"/>
      <c r="CI120" s="931"/>
      <c r="CJ120" s="931"/>
      <c r="CK120" s="932" t="s">
        <v>468</v>
      </c>
      <c r="CL120" s="916"/>
      <c r="CM120" s="916"/>
      <c r="CN120" s="916"/>
      <c r="CO120" s="917"/>
      <c r="CP120" s="936" t="s">
        <v>469</v>
      </c>
      <c r="CQ120" s="937"/>
      <c r="CR120" s="937"/>
      <c r="CS120" s="937"/>
      <c r="CT120" s="937"/>
      <c r="CU120" s="937"/>
      <c r="CV120" s="937"/>
      <c r="CW120" s="937"/>
      <c r="CX120" s="937"/>
      <c r="CY120" s="937"/>
      <c r="CZ120" s="937"/>
      <c r="DA120" s="937"/>
      <c r="DB120" s="937"/>
      <c r="DC120" s="937"/>
      <c r="DD120" s="937"/>
      <c r="DE120" s="937"/>
      <c r="DF120" s="938"/>
      <c r="DG120" s="925">
        <v>675037</v>
      </c>
      <c r="DH120" s="906"/>
      <c r="DI120" s="906"/>
      <c r="DJ120" s="906"/>
      <c r="DK120" s="906"/>
      <c r="DL120" s="906">
        <v>628123</v>
      </c>
      <c r="DM120" s="906"/>
      <c r="DN120" s="906"/>
      <c r="DO120" s="906"/>
      <c r="DP120" s="906"/>
      <c r="DQ120" s="906">
        <v>573984</v>
      </c>
      <c r="DR120" s="906"/>
      <c r="DS120" s="906"/>
      <c r="DT120" s="906"/>
      <c r="DU120" s="906"/>
      <c r="DV120" s="907">
        <v>26.7</v>
      </c>
      <c r="DW120" s="907"/>
      <c r="DX120" s="907"/>
      <c r="DY120" s="907"/>
      <c r="DZ120" s="908"/>
    </row>
    <row r="121" spans="1:130" s="233" customFormat="1" ht="26.25" customHeight="1" x14ac:dyDescent="0.2">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392</v>
      </c>
      <c r="AB121" s="844"/>
      <c r="AC121" s="844"/>
      <c r="AD121" s="844"/>
      <c r="AE121" s="845"/>
      <c r="AF121" s="846" t="s">
        <v>127</v>
      </c>
      <c r="AG121" s="844"/>
      <c r="AH121" s="844"/>
      <c r="AI121" s="844"/>
      <c r="AJ121" s="845"/>
      <c r="AK121" s="846" t="s">
        <v>438</v>
      </c>
      <c r="AL121" s="844"/>
      <c r="AM121" s="844"/>
      <c r="AN121" s="844"/>
      <c r="AO121" s="845"/>
      <c r="AP121" s="888" t="s">
        <v>438</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v>360903</v>
      </c>
      <c r="BR121" s="881"/>
      <c r="BS121" s="881"/>
      <c r="BT121" s="881"/>
      <c r="BU121" s="881"/>
      <c r="BV121" s="881">
        <v>288511</v>
      </c>
      <c r="BW121" s="881"/>
      <c r="BX121" s="881"/>
      <c r="BY121" s="881"/>
      <c r="BZ121" s="881"/>
      <c r="CA121" s="881">
        <v>241468</v>
      </c>
      <c r="CB121" s="881"/>
      <c r="CC121" s="881"/>
      <c r="CD121" s="881"/>
      <c r="CE121" s="881"/>
      <c r="CF121" s="939">
        <v>11.2</v>
      </c>
      <c r="CG121" s="940"/>
      <c r="CH121" s="940"/>
      <c r="CI121" s="940"/>
      <c r="CJ121" s="940"/>
      <c r="CK121" s="933"/>
      <c r="CL121" s="919"/>
      <c r="CM121" s="919"/>
      <c r="CN121" s="919"/>
      <c r="CO121" s="920"/>
      <c r="CP121" s="899" t="s">
        <v>472</v>
      </c>
      <c r="CQ121" s="900"/>
      <c r="CR121" s="900"/>
      <c r="CS121" s="900"/>
      <c r="CT121" s="900"/>
      <c r="CU121" s="900"/>
      <c r="CV121" s="900"/>
      <c r="CW121" s="900"/>
      <c r="CX121" s="900"/>
      <c r="CY121" s="900"/>
      <c r="CZ121" s="900"/>
      <c r="DA121" s="900"/>
      <c r="DB121" s="900"/>
      <c r="DC121" s="900"/>
      <c r="DD121" s="900"/>
      <c r="DE121" s="900"/>
      <c r="DF121" s="901"/>
      <c r="DG121" s="880">
        <v>129568</v>
      </c>
      <c r="DH121" s="881"/>
      <c r="DI121" s="881"/>
      <c r="DJ121" s="881"/>
      <c r="DK121" s="881"/>
      <c r="DL121" s="881">
        <v>122233</v>
      </c>
      <c r="DM121" s="881"/>
      <c r="DN121" s="881"/>
      <c r="DO121" s="881"/>
      <c r="DP121" s="881"/>
      <c r="DQ121" s="881">
        <v>134912</v>
      </c>
      <c r="DR121" s="881"/>
      <c r="DS121" s="881"/>
      <c r="DT121" s="881"/>
      <c r="DU121" s="881"/>
      <c r="DV121" s="858">
        <v>6.3</v>
      </c>
      <c r="DW121" s="858"/>
      <c r="DX121" s="858"/>
      <c r="DY121" s="858"/>
      <c r="DZ121" s="859"/>
    </row>
    <row r="122" spans="1:130" s="233" customFormat="1" ht="26.25" customHeight="1" x14ac:dyDescent="0.2">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392</v>
      </c>
      <c r="AB122" s="844"/>
      <c r="AC122" s="844"/>
      <c r="AD122" s="844"/>
      <c r="AE122" s="845"/>
      <c r="AF122" s="846" t="s">
        <v>392</v>
      </c>
      <c r="AG122" s="844"/>
      <c r="AH122" s="844"/>
      <c r="AI122" s="844"/>
      <c r="AJ122" s="845"/>
      <c r="AK122" s="846" t="s">
        <v>438</v>
      </c>
      <c r="AL122" s="844"/>
      <c r="AM122" s="844"/>
      <c r="AN122" s="844"/>
      <c r="AO122" s="845"/>
      <c r="AP122" s="888" t="s">
        <v>127</v>
      </c>
      <c r="AQ122" s="889"/>
      <c r="AR122" s="889"/>
      <c r="AS122" s="889"/>
      <c r="AT122" s="890"/>
      <c r="AU122" s="947"/>
      <c r="AV122" s="948"/>
      <c r="AW122" s="948"/>
      <c r="AX122" s="948"/>
      <c r="AY122" s="949"/>
      <c r="AZ122" s="902" t="s">
        <v>473</v>
      </c>
      <c r="BA122" s="903"/>
      <c r="BB122" s="903"/>
      <c r="BC122" s="903"/>
      <c r="BD122" s="903"/>
      <c r="BE122" s="903"/>
      <c r="BF122" s="903"/>
      <c r="BG122" s="903"/>
      <c r="BH122" s="903"/>
      <c r="BI122" s="903"/>
      <c r="BJ122" s="903"/>
      <c r="BK122" s="903"/>
      <c r="BL122" s="903"/>
      <c r="BM122" s="903"/>
      <c r="BN122" s="903"/>
      <c r="BO122" s="903"/>
      <c r="BP122" s="904"/>
      <c r="BQ122" s="943">
        <v>3967931</v>
      </c>
      <c r="BR122" s="909"/>
      <c r="BS122" s="909"/>
      <c r="BT122" s="909"/>
      <c r="BU122" s="909"/>
      <c r="BV122" s="909">
        <v>4087789</v>
      </c>
      <c r="BW122" s="909"/>
      <c r="BX122" s="909"/>
      <c r="BY122" s="909"/>
      <c r="BZ122" s="909"/>
      <c r="CA122" s="909">
        <v>3973336</v>
      </c>
      <c r="CB122" s="909"/>
      <c r="CC122" s="909"/>
      <c r="CD122" s="909"/>
      <c r="CE122" s="909"/>
      <c r="CF122" s="910">
        <v>184.5</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v>132703</v>
      </c>
      <c r="DH122" s="881"/>
      <c r="DI122" s="881"/>
      <c r="DJ122" s="881"/>
      <c r="DK122" s="881"/>
      <c r="DL122" s="881">
        <v>99130</v>
      </c>
      <c r="DM122" s="881"/>
      <c r="DN122" s="881"/>
      <c r="DO122" s="881"/>
      <c r="DP122" s="881"/>
      <c r="DQ122" s="881">
        <v>102025</v>
      </c>
      <c r="DR122" s="881"/>
      <c r="DS122" s="881"/>
      <c r="DT122" s="881"/>
      <c r="DU122" s="881"/>
      <c r="DV122" s="858">
        <v>4.7</v>
      </c>
      <c r="DW122" s="858"/>
      <c r="DX122" s="858"/>
      <c r="DY122" s="858"/>
      <c r="DZ122" s="859"/>
    </row>
    <row r="123" spans="1:130" s="233" customFormat="1" ht="26.25" customHeight="1" x14ac:dyDescent="0.2">
      <c r="A123" s="884"/>
      <c r="B123" s="885"/>
      <c r="C123" s="879" t="s">
        <v>458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438</v>
      </c>
      <c r="AB123" s="844"/>
      <c r="AC123" s="844"/>
      <c r="AD123" s="844"/>
      <c r="AE123" s="845"/>
      <c r="AF123" s="846" t="s">
        <v>438</v>
      </c>
      <c r="AG123" s="844"/>
      <c r="AH123" s="844"/>
      <c r="AI123" s="844"/>
      <c r="AJ123" s="845"/>
      <c r="AK123" s="846" t="s">
        <v>438</v>
      </c>
      <c r="AL123" s="844"/>
      <c r="AM123" s="844"/>
      <c r="AN123" s="844"/>
      <c r="AO123" s="845"/>
      <c r="AP123" s="888" t="s">
        <v>392</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474</v>
      </c>
      <c r="BP123" s="942"/>
      <c r="BQ123" s="896">
        <v>9317220</v>
      </c>
      <c r="BR123" s="897"/>
      <c r="BS123" s="897"/>
      <c r="BT123" s="897"/>
      <c r="BU123" s="897"/>
      <c r="BV123" s="897">
        <v>9604442</v>
      </c>
      <c r="BW123" s="897"/>
      <c r="BX123" s="897"/>
      <c r="BY123" s="897"/>
      <c r="BZ123" s="897"/>
      <c r="CA123" s="897">
        <v>10250835</v>
      </c>
      <c r="CB123" s="897"/>
      <c r="CC123" s="897"/>
      <c r="CD123" s="897"/>
      <c r="CE123" s="897"/>
      <c r="CF123" s="812"/>
      <c r="CG123" s="813"/>
      <c r="CH123" s="813"/>
      <c r="CI123" s="813"/>
      <c r="CJ123" s="898"/>
      <c r="CK123" s="933"/>
      <c r="CL123" s="919"/>
      <c r="CM123" s="919"/>
      <c r="CN123" s="919"/>
      <c r="CO123" s="920"/>
      <c r="CP123" s="899" t="s">
        <v>475</v>
      </c>
      <c r="CQ123" s="900"/>
      <c r="CR123" s="900"/>
      <c r="CS123" s="900"/>
      <c r="CT123" s="900"/>
      <c r="CU123" s="900"/>
      <c r="CV123" s="900"/>
      <c r="CW123" s="900"/>
      <c r="CX123" s="900"/>
      <c r="CY123" s="900"/>
      <c r="CZ123" s="900"/>
      <c r="DA123" s="900"/>
      <c r="DB123" s="900"/>
      <c r="DC123" s="900"/>
      <c r="DD123" s="900"/>
      <c r="DE123" s="900"/>
      <c r="DF123" s="901"/>
      <c r="DG123" s="843">
        <v>72571</v>
      </c>
      <c r="DH123" s="844"/>
      <c r="DI123" s="844"/>
      <c r="DJ123" s="844"/>
      <c r="DK123" s="845"/>
      <c r="DL123" s="846">
        <v>77214</v>
      </c>
      <c r="DM123" s="844"/>
      <c r="DN123" s="844"/>
      <c r="DO123" s="844"/>
      <c r="DP123" s="845"/>
      <c r="DQ123" s="846">
        <v>83897</v>
      </c>
      <c r="DR123" s="844"/>
      <c r="DS123" s="844"/>
      <c r="DT123" s="844"/>
      <c r="DU123" s="845"/>
      <c r="DV123" s="888">
        <v>3.9</v>
      </c>
      <c r="DW123" s="889"/>
      <c r="DX123" s="889"/>
      <c r="DY123" s="889"/>
      <c r="DZ123" s="890"/>
    </row>
    <row r="124" spans="1:130" s="233" customFormat="1" ht="26.25" customHeight="1" thickBot="1" x14ac:dyDescent="0.25">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438</v>
      </c>
      <c r="AB124" s="844"/>
      <c r="AC124" s="844"/>
      <c r="AD124" s="844"/>
      <c r="AE124" s="845"/>
      <c r="AF124" s="846" t="s">
        <v>438</v>
      </c>
      <c r="AG124" s="844"/>
      <c r="AH124" s="844"/>
      <c r="AI124" s="844"/>
      <c r="AJ124" s="845"/>
      <c r="AK124" s="846" t="s">
        <v>127</v>
      </c>
      <c r="AL124" s="844"/>
      <c r="AM124" s="844"/>
      <c r="AN124" s="844"/>
      <c r="AO124" s="845"/>
      <c r="AP124" s="888" t="s">
        <v>392</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438</v>
      </c>
      <c r="BR124" s="895"/>
      <c r="BS124" s="895"/>
      <c r="BT124" s="895"/>
      <c r="BU124" s="895"/>
      <c r="BV124" s="895" t="s">
        <v>127</v>
      </c>
      <c r="BW124" s="895"/>
      <c r="BX124" s="895"/>
      <c r="BY124" s="895"/>
      <c r="BZ124" s="895"/>
      <c r="CA124" s="895" t="s">
        <v>438</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127</v>
      </c>
      <c r="DM124" s="828"/>
      <c r="DN124" s="828"/>
      <c r="DO124" s="828"/>
      <c r="DP124" s="829"/>
      <c r="DQ124" s="830">
        <v>57300</v>
      </c>
      <c r="DR124" s="828"/>
      <c r="DS124" s="828"/>
      <c r="DT124" s="828"/>
      <c r="DU124" s="829"/>
      <c r="DV124" s="912">
        <v>2.7</v>
      </c>
      <c r="DW124" s="913"/>
      <c r="DX124" s="913"/>
      <c r="DY124" s="913"/>
      <c r="DZ124" s="914"/>
    </row>
    <row r="125" spans="1:130" s="233" customFormat="1" ht="26.25" customHeight="1" x14ac:dyDescent="0.2">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33" customFormat="1" ht="26.25" customHeight="1" thickBot="1" x14ac:dyDescent="0.25">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127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33" customFormat="1" ht="26.25" customHeight="1" x14ac:dyDescent="0.2">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33" customFormat="1" ht="26.25" customHeight="1" thickBot="1" x14ac:dyDescent="0.25">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52816</v>
      </c>
      <c r="AB128" s="865"/>
      <c r="AC128" s="865"/>
      <c r="AD128" s="865"/>
      <c r="AE128" s="866"/>
      <c r="AF128" s="867">
        <v>41844</v>
      </c>
      <c r="AG128" s="865"/>
      <c r="AH128" s="865"/>
      <c r="AI128" s="865"/>
      <c r="AJ128" s="866"/>
      <c r="AK128" s="867">
        <v>37078</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490</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491</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127</v>
      </c>
      <c r="DM128" s="855"/>
      <c r="DN128" s="855"/>
      <c r="DO128" s="855"/>
      <c r="DP128" s="855"/>
      <c r="DQ128" s="855" t="s">
        <v>392</v>
      </c>
      <c r="DR128" s="855"/>
      <c r="DS128" s="855"/>
      <c r="DT128" s="855"/>
      <c r="DU128" s="855"/>
      <c r="DV128" s="856" t="s">
        <v>127</v>
      </c>
      <c r="DW128" s="856"/>
      <c r="DX128" s="856"/>
      <c r="DY128" s="856"/>
      <c r="DZ128" s="857"/>
    </row>
    <row r="129" spans="1:131" s="233"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492</v>
      </c>
      <c r="X129" s="841"/>
      <c r="Y129" s="841"/>
      <c r="Z129" s="842"/>
      <c r="AA129" s="843">
        <v>2313562</v>
      </c>
      <c r="AB129" s="844"/>
      <c r="AC129" s="844"/>
      <c r="AD129" s="844"/>
      <c r="AE129" s="845"/>
      <c r="AF129" s="846">
        <v>2380912</v>
      </c>
      <c r="AG129" s="844"/>
      <c r="AH129" s="844"/>
      <c r="AI129" s="844"/>
      <c r="AJ129" s="845"/>
      <c r="AK129" s="846">
        <v>2595284</v>
      </c>
      <c r="AL129" s="844"/>
      <c r="AM129" s="844"/>
      <c r="AN129" s="844"/>
      <c r="AO129" s="845"/>
      <c r="AP129" s="847"/>
      <c r="AQ129" s="848"/>
      <c r="AR129" s="848"/>
      <c r="AS129" s="848"/>
      <c r="AT129" s="849"/>
      <c r="AU129" s="236"/>
      <c r="AV129" s="236"/>
      <c r="AW129" s="236"/>
      <c r="AX129" s="815" t="s">
        <v>493</v>
      </c>
      <c r="AY129" s="816"/>
      <c r="AZ129" s="816"/>
      <c r="BA129" s="816"/>
      <c r="BB129" s="816"/>
      <c r="BC129" s="816"/>
      <c r="BD129" s="816"/>
      <c r="BE129" s="817"/>
      <c r="BF129" s="834" t="s">
        <v>392</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495</v>
      </c>
      <c r="X130" s="841"/>
      <c r="Y130" s="841"/>
      <c r="Z130" s="842"/>
      <c r="AA130" s="843">
        <v>468678</v>
      </c>
      <c r="AB130" s="844"/>
      <c r="AC130" s="844"/>
      <c r="AD130" s="844"/>
      <c r="AE130" s="845"/>
      <c r="AF130" s="846">
        <v>448716</v>
      </c>
      <c r="AG130" s="844"/>
      <c r="AH130" s="844"/>
      <c r="AI130" s="844"/>
      <c r="AJ130" s="845"/>
      <c r="AK130" s="846">
        <v>441627</v>
      </c>
      <c r="AL130" s="844"/>
      <c r="AM130" s="844"/>
      <c r="AN130" s="844"/>
      <c r="AO130" s="845"/>
      <c r="AP130" s="847"/>
      <c r="AQ130" s="848"/>
      <c r="AR130" s="848"/>
      <c r="AS130" s="848"/>
      <c r="AT130" s="849"/>
      <c r="AU130" s="236"/>
      <c r="AV130" s="236"/>
      <c r="AW130" s="236"/>
      <c r="AX130" s="815" t="s">
        <v>496</v>
      </c>
      <c r="AY130" s="816"/>
      <c r="AZ130" s="816"/>
      <c r="BA130" s="816"/>
      <c r="BB130" s="816"/>
      <c r="BC130" s="816"/>
      <c r="BD130" s="816"/>
      <c r="BE130" s="817"/>
      <c r="BF130" s="818">
        <v>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497</v>
      </c>
      <c r="X131" s="825"/>
      <c r="Y131" s="825"/>
      <c r="Z131" s="826"/>
      <c r="AA131" s="827">
        <v>1844884</v>
      </c>
      <c r="AB131" s="828"/>
      <c r="AC131" s="828"/>
      <c r="AD131" s="828"/>
      <c r="AE131" s="829"/>
      <c r="AF131" s="830">
        <v>1932196</v>
      </c>
      <c r="AG131" s="828"/>
      <c r="AH131" s="828"/>
      <c r="AI131" s="828"/>
      <c r="AJ131" s="829"/>
      <c r="AK131" s="830">
        <v>2153657</v>
      </c>
      <c r="AL131" s="828"/>
      <c r="AM131" s="828"/>
      <c r="AN131" s="828"/>
      <c r="AO131" s="829"/>
      <c r="AP131" s="831"/>
      <c r="AQ131" s="832"/>
      <c r="AR131" s="832"/>
      <c r="AS131" s="832"/>
      <c r="AT131" s="833"/>
      <c r="AU131" s="236"/>
      <c r="AV131" s="236"/>
      <c r="AW131" s="236"/>
      <c r="AX131" s="793" t="s">
        <v>498</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500</v>
      </c>
      <c r="W132" s="806"/>
      <c r="X132" s="806"/>
      <c r="Y132" s="806"/>
      <c r="Z132" s="807"/>
      <c r="AA132" s="808">
        <v>4.5246747220000003</v>
      </c>
      <c r="AB132" s="809"/>
      <c r="AC132" s="809"/>
      <c r="AD132" s="809"/>
      <c r="AE132" s="810"/>
      <c r="AF132" s="811">
        <v>4.8634300039999996</v>
      </c>
      <c r="AG132" s="809"/>
      <c r="AH132" s="809"/>
      <c r="AI132" s="809"/>
      <c r="AJ132" s="810"/>
      <c r="AK132" s="811">
        <v>5.8257187659999996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501</v>
      </c>
      <c r="W133" s="785"/>
      <c r="X133" s="785"/>
      <c r="Y133" s="785"/>
      <c r="Z133" s="786"/>
      <c r="AA133" s="787">
        <v>3.8</v>
      </c>
      <c r="AB133" s="788"/>
      <c r="AC133" s="788"/>
      <c r="AD133" s="788"/>
      <c r="AE133" s="789"/>
      <c r="AF133" s="787">
        <v>4.3</v>
      </c>
      <c r="AG133" s="788"/>
      <c r="AH133" s="788"/>
      <c r="AI133" s="788"/>
      <c r="AJ133" s="789"/>
      <c r="AK133" s="787">
        <v>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qIacSfkjr9ITy1KQpoAe69NEcQLWOLkO0SC59M29KwOQIREmQPQ86Nx93rQB4xU/DCVP9gO/iFMdhccCGEmRw==" saltValue="1TW2lnmxj9+IC2HymMtv6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S28" sqref="CS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WgucRheZUnFg7jeFGGJIf6pqxWt47x0W5dleS47giCEjhAoVzFDWc//d47zA267Y5vGoSr6CnPb1E6oxkHLlA==" saltValue="eLRlgOp/Q17tvyV7sQPmV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505</v>
      </c>
      <c r="AP7" s="275"/>
      <c r="AQ7" s="276" t="s">
        <v>506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507</v>
      </c>
      <c r="AQ8" s="282" t="s">
        <v>508</v>
      </c>
      <c r="AR8" s="283" t="s">
        <v>509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510</v>
      </c>
      <c r="AL9" s="1195"/>
      <c r="AM9" s="1195"/>
      <c r="AN9" s="1196"/>
      <c r="AO9" s="284">
        <v>664188</v>
      </c>
      <c r="AP9" s="284">
        <v>193754</v>
      </c>
      <c r="AQ9" s="285">
        <v>242692</v>
      </c>
      <c r="AR9" s="286">
        <v>-20.2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511</v>
      </c>
      <c r="AL10" s="1195"/>
      <c r="AM10" s="1195"/>
      <c r="AN10" s="1196"/>
      <c r="AO10" s="287">
        <v>126363</v>
      </c>
      <c r="AP10" s="287">
        <v>36862</v>
      </c>
      <c r="AQ10" s="288">
        <v>27094</v>
      </c>
      <c r="AR10" s="289">
        <v>36.1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512</v>
      </c>
      <c r="AL11" s="1195"/>
      <c r="AM11" s="1195"/>
      <c r="AN11" s="1196"/>
      <c r="AO11" s="287">
        <v>147263</v>
      </c>
      <c r="AP11" s="287">
        <v>42959</v>
      </c>
      <c r="AQ11" s="288">
        <v>4163</v>
      </c>
      <c r="AR11" s="289">
        <v>931.9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513</v>
      </c>
      <c r="AL12" s="1195"/>
      <c r="AM12" s="1195"/>
      <c r="AN12" s="1196"/>
      <c r="AO12" s="287" t="s">
        <v>514</v>
      </c>
      <c r="AP12" s="287" t="s">
        <v>514</v>
      </c>
      <c r="AQ12" s="288" t="s">
        <v>514</v>
      </c>
      <c r="AR12" s="289" t="s">
        <v>514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515</v>
      </c>
      <c r="AL13" s="1195"/>
      <c r="AM13" s="1195"/>
      <c r="AN13" s="1196"/>
      <c r="AO13" s="287">
        <v>23053</v>
      </c>
      <c r="AP13" s="287">
        <v>6725</v>
      </c>
      <c r="AQ13" s="288">
        <v>8881</v>
      </c>
      <c r="AR13" s="289">
        <v>-24.3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516</v>
      </c>
      <c r="AL14" s="1195"/>
      <c r="AM14" s="1195"/>
      <c r="AN14" s="1196"/>
      <c r="AO14" s="287">
        <v>8922</v>
      </c>
      <c r="AP14" s="287">
        <v>2603</v>
      </c>
      <c r="AQ14" s="288">
        <v>5165</v>
      </c>
      <c r="AR14" s="289">
        <v>-49.6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517</v>
      </c>
      <c r="AL15" s="1198"/>
      <c r="AM15" s="1198"/>
      <c r="AN15" s="1199"/>
      <c r="AO15" s="287">
        <v>-57037</v>
      </c>
      <c r="AP15" s="287">
        <v>-16639</v>
      </c>
      <c r="AQ15" s="288">
        <v>-18870</v>
      </c>
      <c r="AR15" s="289">
        <v>-11.8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912752</v>
      </c>
      <c r="AP16" s="287">
        <v>266264</v>
      </c>
      <c r="AQ16" s="288">
        <v>269124</v>
      </c>
      <c r="AR16" s="289">
        <v>-1.1000000000000001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522</v>
      </c>
      <c r="AL21" s="1201"/>
      <c r="AM21" s="1201"/>
      <c r="AN21" s="1202"/>
      <c r="AO21" s="300">
        <v>17.79</v>
      </c>
      <c r="AP21" s="301">
        <v>24.07</v>
      </c>
      <c r="AQ21" s="302">
        <v>-6.28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523</v>
      </c>
      <c r="AL22" s="1201"/>
      <c r="AM22" s="1201"/>
      <c r="AN22" s="1202"/>
      <c r="AO22" s="305">
        <v>97.1</v>
      </c>
      <c r="AP22" s="306">
        <v>94.6</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524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505</v>
      </c>
      <c r="AP30" s="275"/>
      <c r="AQ30" s="276" t="s">
        <v>506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507</v>
      </c>
      <c r="AQ31" s="282" t="s">
        <v>508</v>
      </c>
      <c r="AR31" s="283" t="s">
        <v>509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527</v>
      </c>
      <c r="AL32" s="1185"/>
      <c r="AM32" s="1185"/>
      <c r="AN32" s="1186"/>
      <c r="AO32" s="315">
        <v>486975</v>
      </c>
      <c r="AP32" s="315">
        <v>142058</v>
      </c>
      <c r="AQ32" s="316">
        <v>141234</v>
      </c>
      <c r="AR32" s="317">
        <v>0.6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528</v>
      </c>
      <c r="AL33" s="1185"/>
      <c r="AM33" s="1185"/>
      <c r="AN33" s="1186"/>
      <c r="AO33" s="315" t="s">
        <v>514</v>
      </c>
      <c r="AP33" s="315" t="s">
        <v>514</v>
      </c>
      <c r="AQ33" s="316" t="s">
        <v>514</v>
      </c>
      <c r="AR33" s="317" t="s">
        <v>514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529</v>
      </c>
      <c r="AL34" s="1185"/>
      <c r="AM34" s="1185"/>
      <c r="AN34" s="1186"/>
      <c r="AO34" s="315" t="s">
        <v>514</v>
      </c>
      <c r="AP34" s="315" t="s">
        <v>514</v>
      </c>
      <c r="AQ34" s="316" t="s">
        <v>514</v>
      </c>
      <c r="AR34" s="317" t="s">
        <v>514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530</v>
      </c>
      <c r="AL35" s="1185"/>
      <c r="AM35" s="1185"/>
      <c r="AN35" s="1186"/>
      <c r="AO35" s="315">
        <v>115562</v>
      </c>
      <c r="AP35" s="315">
        <v>33711</v>
      </c>
      <c r="AQ35" s="316">
        <v>30523</v>
      </c>
      <c r="AR35" s="317">
        <v>10.4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531</v>
      </c>
      <c r="AL36" s="1185"/>
      <c r="AM36" s="1185"/>
      <c r="AN36" s="1186"/>
      <c r="AO36" s="315">
        <v>1634</v>
      </c>
      <c r="AP36" s="315">
        <v>477</v>
      </c>
      <c r="AQ36" s="316">
        <v>4602</v>
      </c>
      <c r="AR36" s="317">
        <v>-89.6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532</v>
      </c>
      <c r="AL37" s="1185"/>
      <c r="AM37" s="1185"/>
      <c r="AN37" s="1186"/>
      <c r="AO37" s="315" t="s">
        <v>514</v>
      </c>
      <c r="AP37" s="315" t="s">
        <v>514</v>
      </c>
      <c r="AQ37" s="316">
        <v>937</v>
      </c>
      <c r="AR37" s="317" t="s">
        <v>514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533</v>
      </c>
      <c r="AL38" s="1188"/>
      <c r="AM38" s="1188"/>
      <c r="AN38" s="1189"/>
      <c r="AO38" s="318" t="s">
        <v>514</v>
      </c>
      <c r="AP38" s="318" t="s">
        <v>514</v>
      </c>
      <c r="AQ38" s="319">
        <v>14</v>
      </c>
      <c r="AR38" s="307" t="s">
        <v>514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534</v>
      </c>
      <c r="AL39" s="1188"/>
      <c r="AM39" s="1188"/>
      <c r="AN39" s="1189"/>
      <c r="AO39" s="315">
        <v>-37078</v>
      </c>
      <c r="AP39" s="315">
        <v>-10816</v>
      </c>
      <c r="AQ39" s="316">
        <v>-6455</v>
      </c>
      <c r="AR39" s="317">
        <v>67.599999999999994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535</v>
      </c>
      <c r="AL40" s="1185"/>
      <c r="AM40" s="1185"/>
      <c r="AN40" s="1186"/>
      <c r="AO40" s="315">
        <v>-441627</v>
      </c>
      <c r="AP40" s="315">
        <v>-128829</v>
      </c>
      <c r="AQ40" s="316">
        <v>-126702</v>
      </c>
      <c r="AR40" s="317">
        <v>1.7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125466</v>
      </c>
      <c r="AP41" s="315">
        <v>36600</v>
      </c>
      <c r="AQ41" s="316">
        <v>44155</v>
      </c>
      <c r="AR41" s="317">
        <v>-17.100000000000001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505</v>
      </c>
      <c r="AN49" s="1179" t="s">
        <v>539</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540</v>
      </c>
      <c r="AO50" s="332" t="s">
        <v>541</v>
      </c>
      <c r="AP50" s="333" t="s">
        <v>542</v>
      </c>
      <c r="AQ50" s="334" t="s">
        <v>543</v>
      </c>
      <c r="AR50" s="335" t="s">
        <v>544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705022</v>
      </c>
      <c r="AN51" s="337">
        <v>183935</v>
      </c>
      <c r="AO51" s="338">
        <v>32.9</v>
      </c>
      <c r="AP51" s="339">
        <v>267911</v>
      </c>
      <c r="AQ51" s="340">
        <v>12.6</v>
      </c>
      <c r="AR51" s="341">
        <v>20.3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101314</v>
      </c>
      <c r="AN52" s="345">
        <v>26432</v>
      </c>
      <c r="AO52" s="346">
        <v>-47.8</v>
      </c>
      <c r="AP52" s="347">
        <v>106425</v>
      </c>
      <c r="AQ52" s="348">
        <v>-3.6</v>
      </c>
      <c r="AR52" s="349">
        <v>-44.2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1001679</v>
      </c>
      <c r="AN53" s="337">
        <v>269052</v>
      </c>
      <c r="AO53" s="338">
        <v>46.3</v>
      </c>
      <c r="AP53" s="339">
        <v>228215</v>
      </c>
      <c r="AQ53" s="340">
        <v>-14.8</v>
      </c>
      <c r="AR53" s="341">
        <v>61.1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236393</v>
      </c>
      <c r="AN54" s="345">
        <v>63495</v>
      </c>
      <c r="AO54" s="346">
        <v>140.19999999999999</v>
      </c>
      <c r="AP54" s="347">
        <v>117571</v>
      </c>
      <c r="AQ54" s="348">
        <v>10.5</v>
      </c>
      <c r="AR54" s="349">
        <v>129.69999999999999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1203190</v>
      </c>
      <c r="AN55" s="337">
        <v>331914</v>
      </c>
      <c r="AO55" s="338">
        <v>23.4</v>
      </c>
      <c r="AP55" s="339">
        <v>264232</v>
      </c>
      <c r="AQ55" s="340">
        <v>15.8</v>
      </c>
      <c r="AR55" s="341">
        <v>7.6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604902</v>
      </c>
      <c r="AN56" s="345">
        <v>166870</v>
      </c>
      <c r="AO56" s="346">
        <v>162.80000000000001</v>
      </c>
      <c r="AP56" s="347">
        <v>133959</v>
      </c>
      <c r="AQ56" s="348">
        <v>13.9</v>
      </c>
      <c r="AR56" s="349">
        <v>148.9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966504</v>
      </c>
      <c r="AN57" s="337">
        <v>274575</v>
      </c>
      <c r="AO57" s="338">
        <v>-17.3</v>
      </c>
      <c r="AP57" s="339">
        <v>263613</v>
      </c>
      <c r="AQ57" s="340">
        <v>-0.2</v>
      </c>
      <c r="AR57" s="341">
        <v>-17.100000000000001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541125</v>
      </c>
      <c r="AN58" s="345">
        <v>153729</v>
      </c>
      <c r="AO58" s="346">
        <v>-7.9</v>
      </c>
      <c r="AP58" s="347">
        <v>128823</v>
      </c>
      <c r="AQ58" s="348">
        <v>-3.8</v>
      </c>
      <c r="AR58" s="349">
        <v>-4.0999999999999996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667312</v>
      </c>
      <c r="AN59" s="337">
        <v>194665</v>
      </c>
      <c r="AO59" s="338">
        <v>-29.1</v>
      </c>
      <c r="AP59" s="339">
        <v>362690</v>
      </c>
      <c r="AQ59" s="340">
        <v>37.6</v>
      </c>
      <c r="AR59" s="341">
        <v>-66.7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317558</v>
      </c>
      <c r="AN60" s="345">
        <v>92637</v>
      </c>
      <c r="AO60" s="346">
        <v>-39.700000000000003</v>
      </c>
      <c r="AP60" s="347">
        <v>172580</v>
      </c>
      <c r="AQ60" s="348">
        <v>34</v>
      </c>
      <c r="AR60" s="349">
        <v>-73.7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908741</v>
      </c>
      <c r="AN61" s="352">
        <v>250828</v>
      </c>
      <c r="AO61" s="353">
        <v>11.2</v>
      </c>
      <c r="AP61" s="354">
        <v>277332</v>
      </c>
      <c r="AQ61" s="355">
        <v>10.199999999999999</v>
      </c>
      <c r="AR61" s="341">
        <v>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360258</v>
      </c>
      <c r="AN62" s="345">
        <v>100633</v>
      </c>
      <c r="AO62" s="346">
        <v>41.5</v>
      </c>
      <c r="AP62" s="347">
        <v>131872</v>
      </c>
      <c r="AQ62" s="348">
        <v>10.199999999999999</v>
      </c>
      <c r="AR62" s="349">
        <v>31.3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TbIrCmtvv3Heb9cKlqJ68a62RCXkj3zxIGsaQqxzDv+4Ryur5fhD0EKJlVLc93RntMb9GnHSH1jwfbK+w8dPg==" saltValue="7Ri7EM0RX4F3QcB71W/t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50" sqref="AE50"/>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553</v>
      </c>
    </row>
    <row r="120" spans="125:125" ht="13.5" hidden="1" customHeight="1" x14ac:dyDescent="0.2"/>
    <row r="121" spans="125:125" ht="13.5" hidden="1" customHeight="1" x14ac:dyDescent="0.2">
      <c r="DU121" s="262"/>
    </row>
  </sheetData>
  <sheetProtection algorithmName="SHA-512" hashValue="og2E4Zjdngth6oJOg2SD8+Mnpyti5J/mOOstECRR+GXPScNXMwP3Q21/gblx9ZoAxuwYVC2IsnsIFkIU6yOz/w==" saltValue="xeSvnfGiezJiCNgaFV5c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554</v>
      </c>
    </row>
  </sheetData>
  <sheetProtection algorithmName="SHA-512" hashValue="+BIR6q9efYeDmwkDQXt7Qy2RDrNJuM2/xRZGAbpYOx09IcDw7wzSyiGNjcpYhJvVFJSbJ6G5r/YttSJ/tfZe5Q==" saltValue="FJi09qzD8m3+VDjhjmqU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3" t="s">
        <v>3</v>
      </c>
      <c r="D47" s="1203"/>
      <c r="E47" s="1204"/>
      <c r="F47" s="11">
        <v>20.68</v>
      </c>
      <c r="G47" s="12">
        <v>21.23</v>
      </c>
      <c r="H47" s="12">
        <v>21.52</v>
      </c>
      <c r="I47" s="12">
        <v>20.68</v>
      </c>
      <c r="J47" s="13">
        <v>19.13</v>
      </c>
    </row>
    <row r="48" spans="2:10" ht="57.75" customHeight="1" x14ac:dyDescent="0.2">
      <c r="B48" s="14"/>
      <c r="C48" s="1205" t="s">
        <v>4</v>
      </c>
      <c r="D48" s="1205"/>
      <c r="E48" s="1206"/>
      <c r="F48" s="15">
        <v>4.1900000000000004</v>
      </c>
      <c r="G48" s="16">
        <v>5.16</v>
      </c>
      <c r="H48" s="16">
        <v>5.4</v>
      </c>
      <c r="I48" s="16">
        <v>3.72</v>
      </c>
      <c r="J48" s="17">
        <v>3.99</v>
      </c>
    </row>
    <row r="49" spans="2:10" ht="57.75" customHeight="1" thickBot="1" x14ac:dyDescent="0.25">
      <c r="B49" s="18"/>
      <c r="C49" s="1207" t="s">
        <v>5</v>
      </c>
      <c r="D49" s="1207"/>
      <c r="E49" s="1208"/>
      <c r="F49" s="19">
        <v>3.44</v>
      </c>
      <c r="G49" s="20">
        <v>4.7300000000000004</v>
      </c>
      <c r="H49" s="20">
        <v>3.17</v>
      </c>
      <c r="I49" s="20">
        <v>1.36</v>
      </c>
      <c r="J49" s="21">
        <v>2.77</v>
      </c>
    </row>
    <row r="50" spans="2:10" ht="13.2" x14ac:dyDescent="0.2"/>
  </sheetData>
  <sheetProtection algorithmName="SHA-512" hashValue="/TysY2bO4da3WofYiZFFIThcdU9jrzVobbNPm1JO6NGOznonUzc0/gJR45sprfDKV3XXjUFa5vb/Ba/FaBPAHQ==" saltValue="m4hFEkzIDLRQs0w/N7k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1200" verticalDpi="12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2024-03-11T01:51:51Z</cp:lastPrinted>
  <dcterms:created xsi:type="dcterms:W3CDTF">2023-02-20T03:23:28Z</dcterms:created>
  <dcterms:modified xsi:type="dcterms:W3CDTF">2024-03-11T01:52:05Z</dcterms:modified>
  <cp:category/>
</cp:coreProperties>
</file>