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02\Desktop\"/>
    </mc:Choice>
  </mc:AlternateContent>
  <bookViews>
    <workbookView xWindow="0" yWindow="0" windowWidth="15360" windowHeight="7632" tabRatio="9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8" l="1"/>
  <c r="G61" i="8"/>
  <c r="H60" i="8"/>
  <c r="G60" i="8"/>
  <c r="H59" i="8"/>
  <c r="G59" i="8"/>
  <c r="H58" i="8"/>
  <c r="G58" i="8"/>
  <c r="AF88" i="12"/>
  <c r="AU88" i="12"/>
  <c r="AP88" i="12"/>
  <c r="AU69" i="12"/>
  <c r="AU68" i="12"/>
  <c r="AF69" i="12"/>
  <c r="AA69" i="12"/>
  <c r="V69" i="12"/>
  <c r="Q69" i="12"/>
  <c r="AP69" i="12"/>
  <c r="AF70" i="12"/>
  <c r="AF68" i="12"/>
  <c r="AA70" i="12"/>
  <c r="V70" i="12"/>
  <c r="Q70" i="12"/>
  <c r="AP68" i="12"/>
  <c r="AU63" i="12"/>
  <c r="AP63" i="12"/>
  <c r="AA68" i="12"/>
  <c r="V68" i="12"/>
  <c r="Q68" i="12"/>
  <c r="CW102" i="12" l="1"/>
  <c r="CR102" i="12"/>
  <c r="CW8" i="12"/>
  <c r="CR8" i="12"/>
  <c r="CR7" i="12"/>
  <c r="CM8" i="12"/>
  <c r="CM7" i="12"/>
  <c r="CH8" i="12"/>
  <c r="CH7" i="12"/>
  <c r="AU35" i="12" l="1"/>
  <c r="AU34" i="12"/>
  <c r="AU33" i="12"/>
  <c r="AU32" i="12"/>
  <c r="AU31" i="12"/>
  <c r="AP35" i="12" l="1"/>
  <c r="AP34" i="12"/>
  <c r="AP33" i="12"/>
  <c r="AP32" i="12"/>
  <c r="AP31" i="12"/>
  <c r="AK35" i="12"/>
  <c r="AK34" i="12"/>
  <c r="AK33" i="12"/>
  <c r="AK32" i="12"/>
  <c r="AK31" i="12"/>
  <c r="AK30" i="12"/>
  <c r="AK29" i="12"/>
  <c r="AK28" i="12"/>
  <c r="AA35" i="12"/>
  <c r="AA34" i="12"/>
  <c r="AA33" i="12"/>
  <c r="AA32" i="12"/>
  <c r="AA31" i="12"/>
  <c r="AA30" i="12"/>
  <c r="AA29" i="12"/>
  <c r="AA28" i="12"/>
  <c r="V35" i="12"/>
  <c r="V34" i="12"/>
  <c r="V33" i="12"/>
  <c r="V32" i="12"/>
  <c r="V31" i="12"/>
  <c r="V30" i="12"/>
  <c r="V29" i="12"/>
  <c r="V28" i="12"/>
  <c r="Q35" i="12"/>
  <c r="Q34" i="12"/>
  <c r="Q33" i="12"/>
  <c r="Q32" i="12"/>
  <c r="Q31" i="12"/>
  <c r="Q30" i="12"/>
  <c r="Q29" i="12"/>
  <c r="Q28" i="12"/>
  <c r="AP7" i="12"/>
  <c r="AK7" i="12"/>
  <c r="AA7" i="12"/>
  <c r="V7" i="12"/>
  <c r="Q7" i="12"/>
  <c r="F61" i="8" l="1"/>
  <c r="F60" i="8"/>
  <c r="F59" i="8"/>
  <c r="F58" i="8"/>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BW34" i="10"/>
  <c r="BW35" i="10" s="1"/>
  <c r="BW36"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<sst xmlns="http://schemas.openxmlformats.org/spreadsheetml/2006/main" count="1106" uniqueCount="585">
  <si>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</si>
  <si>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</si>
  <si>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</si>
  <si>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</si>
  <si>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</si>
  <si>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</si>
  <si>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</si>
  <si>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</si>
  <si>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</si>
  <si>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</si>
  <si>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</si>
  <si>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</si>
  <si>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</si>
  <si>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</si>
  <si>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</si>
  <si>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</si>
  <si>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</si>
  <si>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</si>
  <si>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</si>
  <si>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</si>
  <si>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</si>
  <si>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</si>
  <si>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</si>
  <si>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</si>
  <si>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</si>
  <si>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</si>
  <si>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</si>
  <si>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</si>
  <si>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</si>
  <si>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</si>
  <si>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</si>
  <si>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</si>
  <si>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</si>
  <si>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</si>
  <si>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</si>
  <si>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</si>
  <si>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</si>
  <si>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</si>
  <si>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</si>
  <si>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</si>
  <si>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</si>
  <si>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</si>
  <si>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</si>
  <si>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</si>
  <si>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</si>
  <si>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</si>
  <si>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</si>
  <si>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</si>
  <si>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</si>
  <si>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</si>
  <si>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</si>
  <si>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</si>
  <si>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</si>
  <si>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</si>
  <si>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</si>
  <si>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</si>
  <si>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</si>
  <si>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</si>
  <si>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</si>
  <si>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</si>
  <si>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</si>
  <si>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</si>
  <si>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</si>
  <si>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</si>
  <si>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</si>
  <si>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</si>
  <si>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</si>
  <si>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</si>
  <si>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</si>
  <si>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</si>
  <si>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</si>
  <si>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</si>
  <si>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</si>
  <si>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</si>
  <si>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</si>
  <si>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</si>
  <si>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</si>
  <si>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</si>
  <si>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</si>
  <si>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</si>
  <si>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</si>
  <si>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</si>
  <si>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</si>
  <si>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</si>
  <si>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</si>
  <si>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</si>
  <si>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</si>
  <si>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</si>
  <si>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</si>
  <si>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</si>
  <si>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</si>
  <si>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</si>
  <si>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</si>
  <si>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</si>
  <si>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</si>
  <si>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</si>
  <si>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</si>
  <si>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</si>
  <si>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</si>
  <si>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</si>
  <si>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乙部町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</si>
  <si>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</si>
  <si>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</si>
  <si>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</si>
  <si>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</si>
  <si>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</si>
  <si>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</si>
  <si>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</si>
  <si>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</si>
  <si>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</si>
  <si>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</si>
  <si>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</si>
  <si>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</si>
  <si>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</si>
  <si>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</si>
  <si>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</si>
  <si>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</si>
  <si>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</si>
  <si>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</si>
  <si>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</si>
  <si>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</si>
  <si>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</si>
  <si>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</si>
  <si>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</si>
  <si>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</si>
  <si>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</si>
  <si>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</si>
  <si>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</si>
  <si>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</si>
  <si>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</si>
  <si>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</si>
  <si>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</si>
  <si>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</si>
  <si>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</si>
  <si>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</si>
  <si>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</si>
  <si>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</si>
  <si>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</si>
  <si>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</si>
  <si>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</si>
  <si>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</si>
  <si>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</si>
  <si>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</si>
  <si>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</si>
  <si>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</si>
  <si>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</si>
  <si>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</si>
  <si>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</si>
  <si>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</si>
  <si>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</si>
  <si>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</si>
  <si>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</si>
  <si>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</si>
  <si>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</si>
  <si>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</si>
  <si>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</si>
  <si>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</si>
  <si>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</si>
  <si>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</si>
  <si>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</si>
  <si>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</si>
  <si>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</si>
  <si>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</si>
  <si>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</si>
  <si>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</si>
  <si>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</si>
  <si>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</si>
  <si>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</si>
  <si>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</si>
  <si>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</si>
  <si>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</si>
  <si>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</si>
  <si>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</si>
  <si>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</si>
  <si>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</si>
  <si>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</si>
  <si>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</si>
  <si>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</si>
  <si>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</si>
  <si>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</si>
  <si>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</si>
  <si>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</si>
  <si>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</si>
  <si>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</si>
  <si>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</si>
  <si>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</si>
  <si>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</si>
  <si>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</si>
  <si>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</si>
  <si>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</si>
  <si>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</si>
  <si>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</si>
  <si>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</si>
  <si>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</si>
  <si>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</si>
  <si>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</si>
  <si>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</si>
  <si>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</si>
  <si>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</si>
  <si>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</si>
  <si>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</si>
  <si>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</si>
  <si>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</si>
  <si>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</si>
  <si>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</si>
  <si>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</si>
  <si>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</si>
  <si>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</si>
  <si>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</si>
  <si>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</si>
  <si>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</si>
  <si>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</si>
  <si>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</si>
  <si>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北海道乙部町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</si>
  <si>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</si>
  <si>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</si>
  <si>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</si>
  <si>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</si>
  <si>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</si>
  <si>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</si>
  <si>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</si>
  <si>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</si>
  <si>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</si>
  <si>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</si>
  <si>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</si>
  <si>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</si>
  <si>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</si>
  <si>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</si>
  <si>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</si>
  <si>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</si>
  <si>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</si>
  <si>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</si>
  <si>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</si>
  <si>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</si>
  <si>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</si>
  <si>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</si>
  <si>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</si>
  <si>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</si>
  <si>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</si>
  <si>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</si>
  <si>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</si>
  <si>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</si>
  <si>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</si>
  <si>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</si>
  <si>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</si>
  <si>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</si>
  <si>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</si>
  <si>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</si>
  <si>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</si>
  <si>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</si>
  <si>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</si>
  <si>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</si>
  <si>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</si>
  <si>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</si>
  <si>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</si>
  <si>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</si>
  <si>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</si>
  <si>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</si>
  <si>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</si>
  <si>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</si>
  <si>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</si>
  <si>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</si>
  <si>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</si>
  <si>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</si>
  <si>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</si>
  <si>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</si>
  <si>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</si>
  <si>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</si>
  <si>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</si>
  <si>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</si>
  <si>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</si>
  <si>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</si>
  <si>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</si>
  <si>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</si>
  <si>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</si>
  <si>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</si>
  <si>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</si>
  <si>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</si>
  <si>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</si>
  <si>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</si>
  <si>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</si>
  <si>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</si>
  <si>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</si>
  <si>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</si>
  <si>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</si>
  <si>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</si>
  <si>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</si>
  <si>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</si>
  <si>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</si>
  <si>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</si>
  <si>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</si>
  <si>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</si>
  <si>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</si>
  <si>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</si>
  <si>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</si>
  <si>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</si>
  <si>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</si>
  <si>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</si>
  <si>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</si>
  <si>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</si>
  <si>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</si>
  <si>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</si>
  <si>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</si>
  <si>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</si>
  <si>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</si>
  <si>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</si>
  <si>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</si>
  <si>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</si>
  <si>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</si>
  <si>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</si>
  <si>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</si>
  <si>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</si>
  <si>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</si>
  <si>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</si>
  <si>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</si>
  <si>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</si>
  <si>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</si>
  <si>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</si>
  <si>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</si>
  <si>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</si>
  <si>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</si>
  <si>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</si>
  <si>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</si>
  <si>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</si>
  <si>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</si>
  <si>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</si>
  <si>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</si>
  <si>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</si>
  <si>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</si>
  <si>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</si>
  <si>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</si>
  <si>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</si>
  <si>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</si>
  <si>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</si>
  <si>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</si>
  <si>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</si>
  <si>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</si>
  <si>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</si>
  <si>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</si>
  <si>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</si>
  <si>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</si>
  <si>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</si>
  <si>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</si>
  <si>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</si>
  <si>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</si>
  <si>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</si>
  <si>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</si>
  <si>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</si>
  <si>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</si>
  <si>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</si>
  <si>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</si>
  <si>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</si>
  <si>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</si>
  <si>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</si>
  <si>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</si>
  <si>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</si>
  <si>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</si>
  <si>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</si>
  <si>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</si>
  <si>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</si>
  <si>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</si>
  <si>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</si>
  <si>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</si>
  <si>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</si>
  <si>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</si>
  <si>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北海道乙部町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</si>
  <si>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</si>
  <si>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</si>
  <si>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</si>
  <si>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</si>
  <si>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</si>
  <si>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</si>
  <si>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</si>
  <si>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</si>
  <si>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</si>
  <si>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</si>
  <si>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</si>
  <si>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</si>
  <si>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</si>
  <si>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</si>
  <si>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</si>
  <si>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</si>
  <si>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</si>
  <si>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</si>
  <si>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</si>
  <si>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</si>
  <si>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</si>
  <si>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</si>
  <si>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</si>
  <si>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</si>
  <si>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</si>
  <si>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</si>
  <si>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</si>
  <si>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</si>
  <si>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</si>
  <si>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</si>
  <si>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</si>
  <si>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</si>
  <si>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</si>
  <si>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</si>
  <si>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</si>
  <si>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</si>
  <si>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介護保険特別会計（サービス事業勘定）</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</si>
  <si>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</si>
  <si>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</si>
  <si>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</si>
  <si>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</si>
  <si>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</si>
  <si>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</si>
  <si>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</si>
  <si>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</si>
  <si>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</si>
  <si>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</si>
  <si>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</si>
  <si>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</si>
  <si>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</si>
  <si>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</si>
  <si>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</si>
  <si>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</si>
  <si>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</si>
  <si>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</si>
  <si>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</si>
  <si>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</si>
  <si>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</si>
  <si>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</si>
  <si>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</si>
  <si>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</si>
  <si>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</si>
  <si>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</si>
  <si>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</si>
  <si>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</si>
  <si>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</si>
  <si>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</si>
  <si>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</si>
  <si>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</si>
  <si>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</si>
  <si>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</si>
  <si>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</si>
  <si>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</si>
  <si>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</si>
  <si>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</si>
  <si>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</si>
  <si>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</si>
  <si>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</si>
  <si>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</si>
  <si>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</si>
  <si>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</si>
  <si>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</si>
  <si>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</si>
  <si>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</si>
  <si>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</si>
  <si>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</si>
  <si>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</si>
  <si>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</si>
  <si>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</si>
  <si>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</si>
  <si>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</si>
  <si>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</si>
  <si>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</si>
  <si>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</si>
  <si>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</si>
  <si>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</si>
  <si>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</si>
  <si>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</si>
  <si>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</si>
  <si>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</si>
  <si>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</si>
  <si>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</si>
  <si>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</si>
  <si>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</si>
  <si>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</si>
  <si>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</si>
  <si>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</si>
  <si>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</si>
  <si>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</si>
  <si>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</si>
  <si>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</si>
  <si>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</si>
  <si>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</si>
  <si>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</si>
  <si>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</si>
  <si>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</si>
  <si>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</si>
  <si>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</si>
  <si>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</si>
  <si>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</si>
  <si>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</si>
  <si>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</si>
  <si>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</si>
  <si>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</si>
  <si>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</si>
  <si>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</si>
  <si>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</si>
  <si>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</si>
  <si>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</si>
  <si>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</si>
  <si>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</si>
  <si>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</si>
  <si>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</si>
  <si>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</si>
  <si>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</si>
  <si>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</si>
  <si>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</si>
  <si>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</si>
  <si>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</si>
  <si>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</si>
  <si>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</si>
  <si>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</si>
  <si>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</si>
  <si>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</si>
  <si>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</si>
  <si>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</si>
  <si>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</si>
  <si>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</si>
  <si>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</si>
  <si>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</si>
  <si>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</si>
  <si>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</si>
  <si>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</si>
  <si>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</si>
  <si>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</si>
  <si>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</si>
  <si>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</si>
  <si>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</si>
  <si>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</si>
  <si>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</si>
  <si>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</si>
  <si>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</si>
  <si>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</si>
  <si>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</si>
  <si>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</si>
  <si>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</si>
  <si>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</si>
  <si>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</si>
  <si>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</si>
  <si>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</si>
  <si>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</si>
  <si>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</si>
  <si>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</si>
  <si>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</si>
  <si>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</si>
  <si>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</si>
  <si>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</si>
  <si>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</si>
  <si>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</si>
  <si>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</si>
  <si>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</si>
  <si>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</si>
  <si>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</si>
  <si>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</si>
  <si>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</si>
  <si>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</si>
  <si>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</si>
  <si>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</si>
  <si>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</si>
  <si>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</si>
  <si>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0.10</t>
  </si>
  <si>
    <t>国民健康保険病院事業会計</t>
  </si>
  <si>
    <t>一般会計</t>
  </si>
  <si>
    <t>介護保険特別会計（サービス事業勘定）</t>
  </si>
  <si>
    <t>国民健康保険事業特別会計</t>
  </si>
  <si>
    <t>介護保険特別会計（保険事業勘定）</t>
  </si>
  <si>
    <t>簡易水道事業特別会計</t>
  </si>
  <si>
    <t>公共下水道事業特別会計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</si>
  <si>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</si>
  <si>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</si>
  <si>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</si>
  <si>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</si>
  <si>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</si>
  <si>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</si>
  <si>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</si>
  <si>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</si>
  <si>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</si>
  <si>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乙部振興公社</t>
    <rPh sb="0" eb="2">
      <t>オトベ</t>
    </rPh>
    <rPh sb="2" eb="4">
      <t>シンコウ</t>
    </rPh>
    <rPh sb="4" eb="6">
      <t>コウシャ</t>
    </rPh>
    <phoneticPr fontId="2"/>
  </si>
  <si>
    <t>乙部観光</t>
    <rPh sb="0" eb="2">
      <t>オトベ</t>
    </rPh>
    <rPh sb="2" eb="4">
      <t>カンコウ</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</si>
  <si>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</si>
  <si>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</si>
  <si>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公共施設等整備基金</t>
    <rPh sb="0" eb="2">
      <t>コウキョウ</t>
    </rPh>
    <rPh sb="2" eb="4">
      <t>シセツ</t>
    </rPh>
    <rPh sb="4" eb="5">
      <t>トウ</t>
    </rPh>
    <rPh sb="5" eb="7">
      <t>セイビ</t>
    </rPh>
    <rPh sb="7" eb="9">
      <t>キキン</t>
    </rPh>
    <phoneticPr fontId="5"/>
  </si>
  <si>
    <t>ふるさと創生事業推進基金</t>
    <rPh sb="4" eb="6">
      <t>ソウセイ</t>
    </rPh>
    <rPh sb="6" eb="8">
      <t>ジギョウ</t>
    </rPh>
    <rPh sb="8" eb="10">
      <t>スイシン</t>
    </rPh>
    <rPh sb="10" eb="12">
      <t>キキン</t>
    </rPh>
    <phoneticPr fontId="2"/>
  </si>
  <si>
    <t>地域福祉基金</t>
    <rPh sb="0" eb="2">
      <t>チイキ</t>
    </rPh>
    <rPh sb="2" eb="4">
      <t>フクシ</t>
    </rPh>
    <rPh sb="4" eb="6">
      <t>キキン</t>
    </rPh>
    <phoneticPr fontId="2"/>
  </si>
  <si>
    <t>漁業振興基金</t>
    <rPh sb="0" eb="2">
      <t>ギョギョウ</t>
    </rPh>
    <rPh sb="2" eb="4">
      <t>シンコウ</t>
    </rPh>
    <rPh sb="4" eb="6">
      <t>キキン</t>
    </rPh>
    <phoneticPr fontId="2"/>
  </si>
  <si>
    <t>-</t>
    <phoneticPr fontId="2"/>
  </si>
  <si>
    <t>-</t>
    <phoneticPr fontId="2"/>
  </si>
  <si>
    <t>南部檜山衛生処理組合</t>
    <rPh sb="0" eb="2">
      <t>ナンブ</t>
    </rPh>
    <rPh sb="2" eb="4">
      <t>ヒヤマ</t>
    </rPh>
    <rPh sb="4" eb="6">
      <t>エイセイ</t>
    </rPh>
    <rPh sb="6" eb="8">
      <t>ショリ</t>
    </rPh>
    <rPh sb="8" eb="10">
      <t>クミアイ</t>
    </rPh>
    <phoneticPr fontId="2"/>
  </si>
  <si>
    <t>地方創生応援基金</t>
    <rPh sb="0" eb="2">
      <t>チホウ</t>
    </rPh>
    <rPh sb="2" eb="4">
      <t>ソウセイ</t>
    </rPh>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</si>
</sst>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BCAE-44CB-ACED-5FC3DCB714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269052</c:v>
                </c:pt>
                <c:pt idx="1">
                  <c:v>331914</c:v>
                </c:pt>
                <c:pt idx="2">
                  <c:v>274575</c:v>
                </c:pt>
                <c:pt idx="3">
                  <c:v>194665</c:v>
                </c:pt>
                <c:pt idx="4">
                  <c:v>224189</c:v>
                </c:pt>
              </c:numCache>
            </c:numRef>
          </c:val>
          <c:smooth val="0"/>
          <c:extLst>
            <c:ext xmlns:c16="http://schemas.microsoft.com/office/drawing/2014/chart" uri="{C3380CC4-5D6E-409C-BE32-E72D297353CC}">
              <c16:uniqueId val="{00000001-BCAE-44CB-ACED-5FC3DCB714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5.16</c:v>
                </c:pt>
                <c:pt idx="1">
                  <c:v>5.4</c:v>
                </c:pt>
                <c:pt idx="2">
                  <c:v>3.72</c:v>
                </c:pt>
                <c:pt idx="3">
                  <c:v>3.99</c:v>
                </c:pt>
                <c:pt idx="4">
                  <c:v>3.87</c:v>
                </c:pt>
              </c:numCache>
            </c:numRef>
          </c:val>
          <c:extLst>
            <c:ext xmlns:c16="http://schemas.microsoft.com/office/drawing/2014/chart" uri="{C3380CC4-5D6E-409C-BE32-E72D297353CC}">
              <c16:uniqueId val="{00000000-0791-4FB0-AD89-845A4DA4E6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21.23</c:v>
                </c:pt>
                <c:pt idx="1">
                  <c:v>21.52</c:v>
                </c:pt>
                <c:pt idx="2">
                  <c:v>20.68</c:v>
                </c:pt>
                <c:pt idx="3">
                  <c:v>19.13</c:v>
                </c:pt>
                <c:pt idx="4">
                  <c:v>19.670000000000002</c:v>
                </c:pt>
              </c:numCache>
            </c:numRef>
          </c:val>
          <c:extLst>
            <c:ext xmlns:c16="http://schemas.microsoft.com/office/drawing/2014/chart" uri="{C3380CC4-5D6E-409C-BE32-E72D297353CC}">
              <c16:uniqueId val="{00000001-0791-4FB0-AD89-845A4DA4E6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4.7300000000000004</c:v>
                </c:pt>
                <c:pt idx="1">
                  <c:v>3.17</c:v>
                </c:pt>
                <c:pt idx="2">
                  <c:v>1.36</c:v>
                </c:pt>
                <c:pt idx="3">
                  <c:v>2.77</c:v>
                </c:pt>
                <c:pt idx="4">
                  <c:v>-0.1</c:v>
                </c:pt>
              </c:numCache>
            </c:numRef>
          </c:val>
          <c:smooth val="0"/>
          <c:extLst>
            <c:ext xmlns:c16="http://schemas.microsoft.com/office/drawing/2014/chart" uri="{C3380CC4-5D6E-409C-BE32-E72D297353CC}">
              <c16:uniqueId val="{00000002-0791-4FB0-AD89-845A4DA4E6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B27-489E-9C78-B96A473A0D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27-489E-9C78-B96A473A0D76}"/>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0.09</c:v>
                </c:pt>
                <c:pt idx="4">
                  <c:v>#N/A</c:v>
                </c:pt>
                <c:pt idx="5">
                  <c:v>0.1</c:v>
                </c:pt>
                <c:pt idx="6">
                  <c:v>#N/A</c:v>
                </c:pt>
                <c:pt idx="7">
                  <c:v>0.09</c:v>
                </c:pt>
                <c:pt idx="8">
                  <c:v>#N/A</c:v>
                </c:pt>
                <c:pt idx="9">
                  <c:v>7.0000000000000007E-2</c:v>
                </c:pt>
              </c:numCache>
            </c:numRef>
          </c:val>
          <c:extLst>
            <c:ext xmlns:c16="http://schemas.microsoft.com/office/drawing/2014/chart" uri="{C3380CC4-5D6E-409C-BE32-E72D297353CC}">
              <c16:uniqueId val="{00000002-3B27-489E-9C78-B96A473A0D7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0.14000000000000001</c:v>
                </c:pt>
                <c:pt idx="4">
                  <c:v>#N/A</c:v>
                </c:pt>
                <c:pt idx="5">
                  <c:v>0.1</c:v>
                </c:pt>
                <c:pt idx="6">
                  <c:v>#N/A</c:v>
                </c:pt>
                <c:pt idx="7">
                  <c:v>0.15</c:v>
                </c:pt>
                <c:pt idx="8">
                  <c:v>#N/A</c:v>
                </c:pt>
                <c:pt idx="9">
                  <c:v>0.19</c:v>
                </c:pt>
              </c:numCache>
            </c:numRef>
          </c:val>
          <c:extLst>
            <c:ext xmlns:c16="http://schemas.microsoft.com/office/drawing/2014/chart" uri="{C3380CC4-5D6E-409C-BE32-E72D297353CC}">
              <c16:uniqueId val="{00000003-3B27-489E-9C78-B96A473A0D7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0.28000000000000003</c:v>
                </c:pt>
                <c:pt idx="4">
                  <c:v>#N/A</c:v>
                </c:pt>
                <c:pt idx="5">
                  <c:v>0.35</c:v>
                </c:pt>
                <c:pt idx="6">
                  <c:v>#N/A</c:v>
                </c:pt>
                <c:pt idx="7">
                  <c:v>0.21</c:v>
                </c:pt>
                <c:pt idx="8">
                  <c:v>#N/A</c:v>
                </c:pt>
                <c:pt idx="9">
                  <c:v>0.25</c:v>
                </c:pt>
              </c:numCache>
            </c:numRef>
          </c:val>
          <c:extLst>
            <c:ext xmlns:c16="http://schemas.microsoft.com/office/drawing/2014/chart" uri="{C3380CC4-5D6E-409C-BE32-E72D297353CC}">
              <c16:uniqueId val="{00000004-3B27-489E-9C78-B96A473A0D76}"/>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0.84</c:v>
                </c:pt>
                <c:pt idx="2">
                  <c:v>#N/A</c:v>
                </c:pt>
                <c:pt idx="3">
                  <c:v>1.4</c:v>
                </c:pt>
                <c:pt idx="4">
                  <c:v>#N/A</c:v>
                </c:pt>
                <c:pt idx="5">
                  <c:v>0.82</c:v>
                </c:pt>
                <c:pt idx="6">
                  <c:v>#N/A</c:v>
                </c:pt>
                <c:pt idx="7">
                  <c:v>0.55000000000000004</c:v>
                </c:pt>
                <c:pt idx="8">
                  <c:v>#N/A</c:v>
                </c:pt>
                <c:pt idx="9">
                  <c:v>0.38</c:v>
                </c:pt>
              </c:numCache>
            </c:numRef>
          </c:val>
          <c:extLst>
            <c:ext xmlns:c16="http://schemas.microsoft.com/office/drawing/2014/chart" uri="{C3380CC4-5D6E-409C-BE32-E72D297353CC}">
              <c16:uniqueId val="{00000005-3B27-489E-9C78-B96A473A0D7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0.73</c:v>
                </c:pt>
                <c:pt idx="4">
                  <c:v>#N/A</c:v>
                </c:pt>
                <c:pt idx="5">
                  <c:v>0.55000000000000004</c:v>
                </c:pt>
                <c:pt idx="6">
                  <c:v>#N/A</c:v>
                </c:pt>
                <c:pt idx="7">
                  <c:v>0.37</c:v>
                </c:pt>
                <c:pt idx="8">
                  <c:v>#N/A</c:v>
                </c:pt>
                <c:pt idx="9">
                  <c:v>0.41</c:v>
                </c:pt>
              </c:numCache>
            </c:numRef>
          </c:val>
          <c:extLst>
            <c:ext xmlns:c16="http://schemas.microsoft.com/office/drawing/2014/chart" uri="{C3380CC4-5D6E-409C-BE32-E72D297353CC}">
              <c16:uniqueId val="{00000006-3B27-489E-9C78-B96A473A0D76}"/>
            </c:ext>
          </c:extLst>
        </c:ser>
        <c:ser>
          <c:idx val="7"/>
          <c:order val="7"/>
          <c:tx>
            <c:strRef>
              <c:f>データシート!$A$34</c:f>
              <c:strCache>
                <c:ptCount val="1"/>
                <c:pt idx="0">
                  <c:v>介護保険特別会計（サービス事業勘定）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1.59</c:v>
                </c:pt>
                <c:pt idx="4">
                  <c:v>#N/A</c:v>
                </c:pt>
                <c:pt idx="5">
                  <c:v>0.74</c:v>
                </c:pt>
                <c:pt idx="6">
                  <c:v>#N/A</c:v>
                </c:pt>
                <c:pt idx="7">
                  <c:v>0.88</c:v>
                </c:pt>
                <c:pt idx="8">
                  <c:v>#N/A</c:v>
                </c:pt>
                <c:pt idx="9">
                  <c:v>0.65</c:v>
                </c:pt>
              </c:numCache>
            </c:numRef>
          </c:val>
          <c:extLst>
            <c:ext xmlns:c16="http://schemas.microsoft.com/office/drawing/2014/chart" uri="{C3380CC4-5D6E-409C-BE32-E72D297353CC}">
              <c16:uniqueId val="{00000007-3B27-489E-9C78-B96A473A0D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5.16</c:v>
                </c:pt>
                <c:pt idx="2">
                  <c:v>#N/A</c:v>
                </c:pt>
                <c:pt idx="3">
                  <c:v>5.4</c:v>
                </c:pt>
                <c:pt idx="4">
                  <c:v>#N/A</c:v>
                </c:pt>
                <c:pt idx="5">
                  <c:v>3.71</c:v>
                </c:pt>
                <c:pt idx="6">
                  <c:v>#N/A</c:v>
                </c:pt>
                <c:pt idx="7">
                  <c:v>3.99</c:v>
                </c:pt>
                <c:pt idx="8">
                  <c:v>#N/A</c:v>
                </c:pt>
                <c:pt idx="9">
                  <c:v>3.86</c:v>
                </c:pt>
              </c:numCache>
            </c:numRef>
          </c:val>
          <c:extLst>
            <c:ext xmlns:c16="http://schemas.microsoft.com/office/drawing/2014/chart" uri="{C3380CC4-5D6E-409C-BE32-E72D297353CC}">
              <c16:uniqueId val="{00000008-3B27-489E-9C78-B96A473A0D76}"/>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10.01</c:v>
                </c:pt>
                <c:pt idx="2">
                  <c:v>#N/A</c:v>
                </c:pt>
                <c:pt idx="3">
                  <c:v>8.6300000000000008</c:v>
                </c:pt>
                <c:pt idx="4">
                  <c:v>#N/A</c:v>
                </c:pt>
                <c:pt idx="5">
                  <c:v>8.84</c:v>
                </c:pt>
                <c:pt idx="6">
                  <c:v>#N/A</c:v>
                </c:pt>
                <c:pt idx="7">
                  <c:v>10.9</c:v>
                </c:pt>
                <c:pt idx="8">
                  <c:v>#N/A</c:v>
                </c:pt>
                <c:pt idx="9">
                  <c:v>15.03</c:v>
                </c:pt>
              </c:numCache>
            </c:numRef>
          </c:val>
          <c:extLst>
            <c:ext xmlns:c16="http://schemas.microsoft.com/office/drawing/2014/chart" uri="{C3380CC4-5D6E-409C-BE32-E72D297353CC}">
              <c16:uniqueId val="{00000009-3B27-489E-9C78-B96A473A0D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544</c:v>
                </c:pt>
                <c:pt idx="5">
                  <c:v>522</c:v>
                </c:pt>
                <c:pt idx="8">
                  <c:v>491</c:v>
                </c:pt>
                <c:pt idx="11">
                  <c:v>479</c:v>
                </c:pt>
                <c:pt idx="14">
                  <c:v>471</c:v>
                </c:pt>
              </c:numCache>
            </c:numRef>
          </c:val>
          <c:extLst>
            <c:ext xmlns:c16="http://schemas.microsoft.com/office/drawing/2014/chart" uri="{C3380CC4-5D6E-409C-BE32-E72D297353CC}">
              <c16:uniqueId val="{00000000-063E-483D-A45B-1924F9161A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3E-483D-A45B-1924F9161A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3E-483D-A45B-1924F9161A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3-063E-483D-A45B-1924F9161A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135</c:v>
                </c:pt>
                <c:pt idx="3">
                  <c:v>126</c:v>
                </c:pt>
                <c:pt idx="6">
                  <c:v>109</c:v>
                </c:pt>
                <c:pt idx="9">
                  <c:v>116</c:v>
                </c:pt>
                <c:pt idx="12">
                  <c:v>116</c:v>
                </c:pt>
              </c:numCache>
            </c:numRef>
          </c:val>
          <c:extLst>
            <c:ext xmlns:c16="http://schemas.microsoft.com/office/drawing/2014/chart" uri="{C3380CC4-5D6E-409C-BE32-E72D297353CC}">
              <c16:uniqueId val="{00000004-063E-483D-A45B-1924F9161A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3E-483D-A45B-1924F9161A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3E-483D-A45B-1924F9161A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c:v>
                </c:pt>
                <c:pt idx="3">
                  <c:v>478</c:v>
                </c:pt>
                <c:pt idx="6">
                  <c:v>474</c:v>
                </c:pt>
                <c:pt idx="9">
                  <c:v>487</c:v>
                </c:pt>
                <c:pt idx="12">
                  <c:v>487</c:v>
                </c:pt>
              </c:numCache>
            </c:numRef>
          </c:val>
          <c:extLst>
            <c:ext xmlns:c16="http://schemas.microsoft.com/office/drawing/2014/chart" uri="{C3380CC4-5D6E-409C-BE32-E72D297353CC}">
              <c16:uniqueId val="{00000007-063E-483D-A45B-1924F9161A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c:v>
                </c:pt>
                <c:pt idx="2">
                  <c:v>#N/A</c:v>
                </c:pt>
                <c:pt idx="3">
                  <c:v>#N/A</c:v>
                </c:pt>
                <c:pt idx="4">
                  <c:v>84</c:v>
                </c:pt>
                <c:pt idx="5">
                  <c:v>#N/A</c:v>
                </c:pt>
                <c:pt idx="6">
                  <c:v>#N/A</c:v>
                </c:pt>
                <c:pt idx="7">
                  <c:v>94</c:v>
                </c:pt>
                <c:pt idx="8">
                  <c:v>#N/A</c:v>
                </c:pt>
                <c:pt idx="9">
                  <c:v>#N/A</c:v>
                </c:pt>
                <c:pt idx="10">
                  <c:v>126</c:v>
                </c:pt>
                <c:pt idx="11">
                  <c:v>#N/A</c:v>
                </c:pt>
                <c:pt idx="12">
                  <c:v>#N/A</c:v>
                </c:pt>
                <c:pt idx="13">
                  <c:v>133</c:v>
                </c:pt>
                <c:pt idx="14">
                  <c:v>#N/A</c:v>
                </c:pt>
              </c:numCache>
            </c:numRef>
          </c:val>
          <c:smooth val="0"/>
          <c:extLst>
            <c:ext xmlns:c16="http://schemas.microsoft.com/office/drawing/2014/chart" uri="{C3380CC4-5D6E-409C-BE32-E72D297353CC}">
              <c16:uniqueId val="{00000008-063E-483D-A45B-1924F9161A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3789</c:v>
                </c:pt>
                <c:pt idx="5">
                  <c:v>3968</c:v>
                </c:pt>
                <c:pt idx="8">
                  <c:v>4088</c:v>
                </c:pt>
                <c:pt idx="11">
                  <c:v>3973</c:v>
                </c:pt>
                <c:pt idx="14">
                  <c:v>3973</c:v>
                </c:pt>
              </c:numCache>
            </c:numRef>
          </c:val>
          <c:extLst>
            <c:ext xmlns:c16="http://schemas.microsoft.com/office/drawing/2014/chart" uri="{C3380CC4-5D6E-409C-BE32-E72D297353CC}">
              <c16:uniqueId val="{00000000-683B-4B2B-8D66-4676B6C1A0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385</c:v>
                </c:pt>
                <c:pt idx="5">
                  <c:v>361</c:v>
                </c:pt>
                <c:pt idx="8">
                  <c:v>289</c:v>
                </c:pt>
                <c:pt idx="11">
                  <c:v>241</c:v>
                </c:pt>
                <c:pt idx="14">
                  <c:v>208</c:v>
                </c:pt>
              </c:numCache>
            </c:numRef>
          </c:val>
          <c:extLst>
            <c:ext xmlns:c16="http://schemas.microsoft.com/office/drawing/2014/chart" uri="{C3380CC4-5D6E-409C-BE32-E72D297353CC}">
              <c16:uniqueId val="{00000001-683B-4B2B-8D66-4676B6C1A0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4684</c:v>
                </c:pt>
                <c:pt idx="5">
                  <c:v>4988</c:v>
                </c:pt>
                <c:pt idx="8">
                  <c:v>5228</c:v>
                </c:pt>
                <c:pt idx="11">
                  <c:v>6036</c:v>
                </c:pt>
                <c:pt idx="14">
                  <c:v>6403</c:v>
                </c:pt>
              </c:numCache>
            </c:numRef>
          </c:val>
          <c:extLst>
            <c:ext xmlns:c16="http://schemas.microsoft.com/office/drawing/2014/chart" uri="{C3380CC4-5D6E-409C-BE32-E72D297353CC}">
              <c16:uniqueId val="{00000002-683B-4B2B-8D66-4676B6C1A0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3B-4B2B-8D66-4676B6C1A0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3B-4B2B-8D66-4676B6C1A0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3B-4B2B-8D66-4676B6C1A0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710</c:v>
                </c:pt>
                <c:pt idx="3">
                  <c:v>728</c:v>
                </c:pt>
                <c:pt idx="6">
                  <c:v>704</c:v>
                </c:pt>
                <c:pt idx="9">
                  <c:v>663</c:v>
                </c:pt>
                <c:pt idx="12">
                  <c:v>653</c:v>
                </c:pt>
              </c:numCache>
            </c:numRef>
          </c:val>
          <c:extLst>
            <c:ext xmlns:c16="http://schemas.microsoft.com/office/drawing/2014/chart" uri="{C3380CC4-5D6E-409C-BE32-E72D297353CC}">
              <c16:uniqueId val="{00000006-683B-4B2B-8D66-4676B6C1A0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7-683B-4B2B-8D66-4676B6C1A0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1076</c:v>
                </c:pt>
                <c:pt idx="3">
                  <c:v>1010</c:v>
                </c:pt>
                <c:pt idx="6">
                  <c:v>927</c:v>
                </c:pt>
                <c:pt idx="9">
                  <c:v>952</c:v>
                </c:pt>
                <c:pt idx="12">
                  <c:v>1194</c:v>
                </c:pt>
              </c:numCache>
            </c:numRef>
          </c:val>
          <c:extLst>
            <c:ext xmlns:c16="http://schemas.microsoft.com/office/drawing/2014/chart" uri="{C3380CC4-5D6E-409C-BE32-E72D297353CC}">
              <c16:uniqueId val="{00000008-683B-4B2B-8D66-4676B6C1A0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683B-4B2B-8D66-4676B6C1A0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3536</c:v>
                </c:pt>
                <c:pt idx="3">
                  <c:v>3856</c:v>
                </c:pt>
                <c:pt idx="6">
                  <c:v>3992</c:v>
                </c:pt>
                <c:pt idx="9">
                  <c:v>3902</c:v>
                </c:pt>
                <c:pt idx="12">
                  <c:v>3815</c:v>
                </c:pt>
              </c:numCache>
            </c:numRef>
          </c:val>
          <c:extLst>
            <c:ext xmlns:c16="http://schemas.microsoft.com/office/drawing/2014/chart" uri="{C3380CC4-5D6E-409C-BE32-E72D297353CC}">
              <c16:uniqueId val="{0000000A-683B-4B2B-8D66-4676B6C1A0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3B-4B2B-8D66-4676B6C1A0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492</c:v>
                </c:pt>
                <c:pt idx="1">
                  <c:v>497</c:v>
                </c:pt>
                <c:pt idx="2">
                  <c:v>499</c:v>
                </c:pt>
              </c:numCache>
            </c:numRef>
          </c:val>
          <c:extLst>
            <c:ext xmlns:c16="http://schemas.microsoft.com/office/drawing/2014/chart" uri="{C3380CC4-5D6E-409C-BE32-E72D297353CC}">
              <c16:uniqueId val="{00000000-8194-46BB-BE79-EBACA0E27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1801</c:v>
                </c:pt>
                <c:pt idx="1">
                  <c:v>1983</c:v>
                </c:pt>
                <c:pt idx="2">
                  <c:v>2185</c:v>
                </c:pt>
              </c:numCache>
            </c:numRef>
          </c:val>
          <c:extLst>
            <c:ext xmlns:c16="http://schemas.microsoft.com/office/drawing/2014/chart" uri="{C3380CC4-5D6E-409C-BE32-E72D297353CC}">
              <c16:uniqueId val="{00000001-8194-46BB-BE79-EBACA0E27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2921</c:v>
                </c:pt>
                <c:pt idx="1">
                  <c:v>3230</c:v>
                </c:pt>
                <c:pt idx="2">
                  <c:v>3362</c:v>
                </c:pt>
              </c:numCache>
            </c:numRef>
          </c:val>
          <c:extLst>
            <c:ext xmlns:c16="http://schemas.microsoft.com/office/drawing/2014/chart" uri="{C3380CC4-5D6E-409C-BE32-E72D297353CC}">
              <c16:uniqueId val="{00000002-8194-46BB-BE79-EBACA0E276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地方債については、財政規模に見合った事業を実施し、発行の抑制を図ってきた。地方債残高は、平成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年度末をピークに減少し、繰上償還を実施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後年度の負担軽減を図っていたが、近年の大規模事業の影響により地方債残高及び元利償還金は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また、地方債発行については、交付税算入率の高い地方債を優先的に活用してきたため、算入公債費に反映され、実質公債費比率を抑制することはできている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現状ではあるが、近年、増加傾向にある。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により、元利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金等により実質公債比率も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増加していくことが予想される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良質な地方債を活用し、適正な水準の維持に努めていく。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当町では満期一括償還地方債がないため、積み立てを行っていない。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将来負担額より充当可能な財源等が上回っているため、将来負担比率は発生していない状況にある。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地方債の残高等は、平成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年度末をピークに年々減少してき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たが、近年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増加傾向にある。今後の数年間は大規模事業が計画されていることから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増加することが想定される。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共施設等総合管理計画等に基づいたインフラの更新、公共施設等の長寿命化や集約化・複合化を図りながら、将来的な負担に備えるために、特定目的基金をはじめとする財源を確保しつつ、交付税算入の大きい地方債の活用など財政の健全化を維持するよう努め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北海道乙部町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基金全体では、約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積立では、財政調整</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５００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万円を積戻し、減債基金には、今後の大規模事業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元利償還額を見据え、２億円。</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おいても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、今後の大規模事業や公共施設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の維持管理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費用など</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を見据え、３億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６千万</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円を積立てした。</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ふるさと創生事業推進基金は、ふるさと寄附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のうち返礼品経費等を控除した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００万円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地方創生応援基金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は、今年度より企業版ふるさと</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寄附金を翌年度以降の</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まち・ひと・しごと創生寄附活用事業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に要する経費に充てるために創設され、１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３００万円を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積立てし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取崩しでは、財政調整基金で、新型コロナウイルス対策</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事業や大雨被害対策事業で１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３００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万円。公共施設等整備基金が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おとべ荘の建替事業</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分として、２億８千万円、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各公共施設の維持</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補修などに１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３００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を、ふるさと創生事業推進基金では、ふるさと会への補助事業や教育振興</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等で、１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６００万円を取崩ししている。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基金では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、漁業振興基金、森林環境基金、中小企業融資助成基金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を行っている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基金全体としては、一定程度の金額を保有しているが、財政調整基金については、今後も当年度の財政状況を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勘案し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、基金保有額の状況や将来</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を見据えた上で、</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元金の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いく予定である。減債基金について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、町債残高</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交付税算入額とのバランスを図りながら、繰上償還に</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状況に応じて、都度判断するとともに、おとべ荘の建替</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にあっては交付税算入がない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企業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債を活用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ことからも、当年度の</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財政状況を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勘案し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、元利償還金による将来負担の軽減を図るために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積立てを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行っていく予定である。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また、特定目的基金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公共施設等整備基金についても、今後も予定されている大規模事業や公共施設等の維持管理費用など、将来負担の軽</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減を図るために積立てを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予定である。ふるさと寄附については、返礼品などの必要経費等を除いた額を積み増ししてい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くことで</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、産業</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振興や観光振興、教育振興など地域振興対策</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活用していく予定である。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公共用又は公用施設等の整備に要する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に充てるため。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地域づくり事業やふるさと寄附返礼品等に充てるため。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地域福祉の増進のための事業に充てるため。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漁業振興基金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漁業の振興を図るための事業に充てるため。</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地方創生応援基金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まち・ひと・しごと創生寄附活用事業に要する経費に充てるため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おとべ荘の建替事業分として、２億８千万円、各公共施設の維持補修などに１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３００万円を取崩ししたが、今後も予定されている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大規模事業や公共施設等の維持管理費用など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将来負担の軽減を図るために、３億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６千万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円を積立てしたため、基金残高が増加した。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ふるさと会への補助事業や教育振興等で、１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３００万円を取崩ししたが、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ふるさと寄附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のうち返礼経費等を除いた額を</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積み増し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などを行った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ために、基金残高が増加した。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漁業振興基金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栽培漁業定着事業や資源増大対策事業の補助金財源として、基金を取崩ししたために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地方創生応援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年度より創設された基金で、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企業版ふるさと寄附金を翌年度以降の</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まち・ひと・しごと創生寄附活用事業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に要する経費に充てるため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３００万円を積立て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したことにより、基金残高は皆増となった。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今後も予定されている大規模事業や公共施設等の維持管理費用などの財源確保や将来負担の軽減を図るために、財政運営に支障</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ない範囲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で積立てをしていく予定である。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ふるさと寄附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のうち</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返礼</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経費を控除した額を積立てしているが、今後も産業振興や観光振興、教育振興など地域振興対策</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に活用していく予定である。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運用益を福祉事業に活用することとしており、現在は運用益が少額であることから、現時点での積立て及び取崩しの予定はない。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漁業振興基金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漁業者の経営安定化を図るため、栽培漁業定着事業や資源増大対策事業などへ基金を活用し、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事業補助を行っていく予定である。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地方創生応援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翌年度以降の</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まち・ひと・しごと創生寄附活用事業</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に要する経費とするために取崩しを行う。（原則、積立てした翌年度には取崩しを</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行い、事業充当することになっているため。）</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財政調整基金については、標準財政規模の２０％程度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５億円程度）を目安としており、新型コロナウイルス対策事業や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大雨被害対策</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２００</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万円を取崩ししたが、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年度の財政状況や将来を見据え、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００万円を積戻ししたため、基金残高が増加した。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今後も、当年度の財政状況を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勘案し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、基金保有額（５億円程度）の状況も見ながら、後年度のために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元金を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積立てすることで、予算</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不足や災害時等の緊急時に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おける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基金取崩しにより財源確保ができるよう対応していく予定である。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４年度は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地方債の繰上償還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を行っていないため、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は行っておらず</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、おとべ荘の建替</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にあっては交付税算入がない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企業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債を</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ことからも、後年度の元利償還金に充てる財源として、２億円を積立てしたため、基金残高が増加した。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公債費の将来負担を軽減する観点から積立てして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きており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、地方債残高と交付税算入のバランス（実質公債費負担）を考慮すると、一</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定程度の額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保有しているが、今後も当年度の財政状況を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勘案し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、後年度負担の平準化を図るため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おとべ荘の建替</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あっては交付税算入がない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企業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債を活用することからも、元利償還金による将来負担の軽減を図るために積立てを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3,305
162.59
4,923,534
4,824,341
98,193
2,538,540
3,815,037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高齢化に伴う行政サービスに対する需要が大きいことや生産年齢人口の減少により、税収の増加が見込めず、自主財源に乏しい財政構造のため、類似団体平均を下回っている状況である。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企業誘致等による雇用の場の確保</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に努めてきているが、税収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の増加は見込めず、逆に、今後は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の増加により、基準財政収入額が増加し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が減少したことにより、指数は横ばいである。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今後も歳出の抑制に努めながら、財政基盤の維持を図っていく。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xdr:cNvCxnSpPr/>
      </xdr:nvCxnSpPr>
      <xdr:spPr>
        <a:xfrm>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自主財源に乏しい財政構造であるため、採用抑制や人件費削減等の行財政改革に早くから取り組んできており、歳出の抑制を図ってきた。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旅費や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光熱水費等による物件費、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各特別会計に対する繰出金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経常一般財源収入も減少したが、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経常経費に充当する一般財源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も減少したため、昨年度から０．６％下降した。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概ね７０～８０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の間であることが理想とされ、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95123</xdr:rowOff>
    </xdr:to>
    <xdr:cxnSp macro="">
      <xdr:nvCxnSpPr>
        <xdr:cNvPr id="131" name="直線コネクタ 130"/>
        <xdr:cNvCxnSpPr/>
      </xdr:nvCxnSpPr>
      <xdr:spPr>
        <a:xfrm flipV="1">
          <a:off x="4114800" y="1071054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95123</xdr:rowOff>
    </xdr:from>
    <xdr:to>
      <xdr:col>19</xdr:col>
      <xdr:colOff>133350</xdr:colOff>
      <xdr:row>62</xdr:row>
      <xdr:rowOff>155448</xdr:rowOff>
    </xdr:to>
    <xdr:cxnSp macro="">
      <xdr:nvCxnSpPr>
        <xdr:cNvPr id="134" name="直線コネクタ 133"/>
        <xdr:cNvCxnSpPr/>
      </xdr:nvCxnSpPr>
      <xdr:spPr>
        <a:xfrm flipV="1">
          <a:off x="3225800" y="107250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62</xdr:row>
      <xdr:rowOff>157861</xdr:rowOff>
    </xdr:to>
    <xdr:cxnSp macro="">
      <xdr:nvCxnSpPr>
        <xdr:cNvPr id="137" name="直線コネクタ 136"/>
        <xdr:cNvCxnSpPr/>
      </xdr:nvCxnSpPr>
      <xdr:spPr>
        <a:xfrm flipV="1">
          <a:off x="2336800" y="107853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157861</xdr:rowOff>
    </xdr:from>
    <xdr:to>
      <xdr:col>11</xdr:col>
      <xdr:colOff>31750</xdr:colOff>
      <xdr:row>62</xdr:row>
      <xdr:rowOff>157861</xdr:rowOff>
    </xdr:to>
    <xdr:cxnSp macro="">
      <xdr:nvCxnSpPr>
        <xdr:cNvPr id="140" name="直線コネクタ 139"/>
        <xdr:cNvCxnSpPr/>
      </xdr:nvCxnSpPr>
      <xdr:spPr>
        <a:xfrm>
          <a:off x="1447800" y="1078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0" name="楕円 149"/>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1"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44323</xdr:rowOff>
    </xdr:from>
    <xdr:to>
      <xdr:col>19</xdr:col>
      <xdr:colOff>184150</xdr:colOff>
      <xdr:row>62</xdr:row>
      <xdr:rowOff>145923</xdr:rowOff>
    </xdr:to>
    <xdr:sp macro="" textlink="">
      <xdr:nvSpPr>
        <xdr:cNvPr id="152" name="楕円 151"/>
        <xdr:cNvSpPr/>
      </xdr:nvSpPr>
      <xdr:spPr>
        <a:xfrm>
          <a:off x="4064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156100</xdr:rowOff>
    </xdr:from>
    <xdr:ext cx="736600" cy="259045"/>
    <xdr:sp macro="" textlink="">
      <xdr:nvSpPr>
        <xdr:cNvPr id="153" name="テキスト ボックス 152"/>
        <xdr:cNvSpPr txBox="1"/>
      </xdr:nvSpPr>
      <xdr:spPr>
        <a:xfrm>
          <a:off x="3733800" y="1044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4" name="楕円 153"/>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5" name="テキスト ボックス 154"/>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107061</xdr:rowOff>
    </xdr:from>
    <xdr:to>
      <xdr:col>11</xdr:col>
      <xdr:colOff>82550</xdr:colOff>
      <xdr:row>63</xdr:row>
      <xdr:rowOff>37211</xdr:rowOff>
    </xdr:to>
    <xdr:sp macro="" textlink="">
      <xdr:nvSpPr>
        <xdr:cNvPr id="156" name="楕円 155"/>
        <xdr:cNvSpPr/>
      </xdr:nvSpPr>
      <xdr:spPr>
        <a:xfrm>
          <a:off x="2286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47388</xdr:rowOff>
    </xdr:from>
    <xdr:ext cx="762000" cy="259045"/>
    <xdr:sp macro="" textlink="">
      <xdr:nvSpPr>
        <xdr:cNvPr id="157" name="テキスト ボックス 156"/>
        <xdr:cNvSpPr txBox="1"/>
      </xdr:nvSpPr>
      <xdr:spPr>
        <a:xfrm>
          <a:off x="1955800" y="1050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107061</xdr:rowOff>
    </xdr:from>
    <xdr:to>
      <xdr:col>7</xdr:col>
      <xdr:colOff>31750</xdr:colOff>
      <xdr:row>63</xdr:row>
      <xdr:rowOff>37211</xdr:rowOff>
    </xdr:to>
    <xdr:sp macro="" textlink="">
      <xdr:nvSpPr>
        <xdr:cNvPr id="158" name="楕円 157"/>
        <xdr:cNvSpPr/>
      </xdr:nvSpPr>
      <xdr:spPr>
        <a:xfrm>
          <a:off x="1397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47388</xdr:rowOff>
    </xdr:from>
    <xdr:ext cx="762000" cy="259045"/>
    <xdr:sp macro="" textlink="">
      <xdr:nvSpPr>
        <xdr:cNvPr id="159" name="テキスト ボックス 158"/>
        <xdr:cNvSpPr txBox="1"/>
      </xdr:nvSpPr>
      <xdr:spPr>
        <a:xfrm>
          <a:off x="1066800" y="1050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人件費については、行財政改革時に採用抑制等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人員の削減に努めてきた経緯があり、現在は一定程度の職員数を維持している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定年延長制度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の導入による影響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や再任用職員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のバランスを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一層図っていく必要がある。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物件費についても、経費節減に積極的に取り組んでいることから、類似団体平均を下回っている状況にある。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介護保険特別会計（サービス勘定）に対する繰出金や支援給付金等による扶助費など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により１人当たり経費が増加した。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168531</xdr:rowOff>
    </xdr:from>
    <xdr:to>
      <xdr:col>23</xdr:col>
      <xdr:colOff>133350</xdr:colOff>
      <xdr:row>82</xdr:row>
      <xdr:rowOff>1271</xdr:rowOff>
    </xdr:to>
    <xdr:cxnSp macro="">
      <xdr:nvCxnSpPr>
        <xdr:cNvPr id="191" name="直線コネクタ 190"/>
        <xdr:cNvCxnSpPr/>
      </xdr:nvCxnSpPr>
      <xdr:spPr>
        <a:xfrm>
          <a:off x="4114800" y="14055981"/>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156138</xdr:rowOff>
    </xdr:from>
    <xdr:to>
      <xdr:col>19</xdr:col>
      <xdr:colOff>133350</xdr:colOff>
      <xdr:row>81</xdr:row>
      <xdr:rowOff>168531</xdr:rowOff>
    </xdr:to>
    <xdr:cxnSp macro="">
      <xdr:nvCxnSpPr>
        <xdr:cNvPr id="194" name="直線コネクタ 193"/>
        <xdr:cNvCxnSpPr/>
      </xdr:nvCxnSpPr>
      <xdr:spPr>
        <a:xfrm>
          <a:off x="3225800" y="14043588"/>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129018</xdr:rowOff>
    </xdr:from>
    <xdr:to>
      <xdr:col>15</xdr:col>
      <xdr:colOff>82550</xdr:colOff>
      <xdr:row>81</xdr:row>
      <xdr:rowOff>156138</xdr:rowOff>
    </xdr:to>
    <xdr:cxnSp macro="">
      <xdr:nvCxnSpPr>
        <xdr:cNvPr id="197" name="直線コネクタ 196"/>
        <xdr:cNvCxnSpPr/>
      </xdr:nvCxnSpPr>
      <xdr:spPr>
        <a:xfrm>
          <a:off x="2336800" y="14016468"/>
          <a:ext cx="8890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129018</xdr:rowOff>
    </xdr:from>
    <xdr:to>
      <xdr:col>11</xdr:col>
      <xdr:colOff>31750</xdr:colOff>
      <xdr:row>81</xdr:row>
      <xdr:rowOff>132510</xdr:rowOff>
    </xdr:to>
    <xdr:cxnSp macro="">
      <xdr:nvCxnSpPr>
        <xdr:cNvPr id="200" name="直線コネクタ 199"/>
        <xdr:cNvCxnSpPr/>
      </xdr:nvCxnSpPr>
      <xdr:spPr>
        <a:xfrm flipV="1">
          <a:off x="1447800" y="14016468"/>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121921</xdr:rowOff>
    </xdr:from>
    <xdr:to>
      <xdr:col>23</xdr:col>
      <xdr:colOff>184150</xdr:colOff>
      <xdr:row>82</xdr:row>
      <xdr:rowOff>52071</xdr:rowOff>
    </xdr:to>
    <xdr:sp macro="" textlink="">
      <xdr:nvSpPr>
        <xdr:cNvPr id="210" name="楕円 209"/>
        <xdr:cNvSpPr/>
      </xdr:nvSpPr>
      <xdr:spPr>
        <a:xfrm>
          <a:off x="4902200" y="140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43198</xdr:rowOff>
    </xdr:from>
    <xdr:ext cx="762000" cy="259045"/>
    <xdr:sp macro="" textlink="">
      <xdr:nvSpPr>
        <xdr:cNvPr id="211" name="人件費・物件費等の状況該当値テキスト"/>
        <xdr:cNvSpPr txBox="1"/>
      </xdr:nvSpPr>
      <xdr:spPr>
        <a:xfrm>
          <a:off x="5041900" y="1393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117731</xdr:rowOff>
    </xdr:from>
    <xdr:to>
      <xdr:col>19</xdr:col>
      <xdr:colOff>184150</xdr:colOff>
      <xdr:row>82</xdr:row>
      <xdr:rowOff>47881</xdr:rowOff>
    </xdr:to>
    <xdr:sp macro="" textlink="">
      <xdr:nvSpPr>
        <xdr:cNvPr id="212" name="楕円 211"/>
        <xdr:cNvSpPr/>
      </xdr:nvSpPr>
      <xdr:spPr>
        <a:xfrm>
          <a:off x="4064000" y="14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58058</xdr:rowOff>
    </xdr:from>
    <xdr:ext cx="736600" cy="259045"/>
    <xdr:sp macro="" textlink="">
      <xdr:nvSpPr>
        <xdr:cNvPr id="213" name="テキスト ボックス 212"/>
        <xdr:cNvSpPr txBox="1"/>
      </xdr:nvSpPr>
      <xdr:spPr>
        <a:xfrm>
          <a:off x="3733800" y="1377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105338</xdr:rowOff>
    </xdr:from>
    <xdr:to>
      <xdr:col>15</xdr:col>
      <xdr:colOff>133350</xdr:colOff>
      <xdr:row>82</xdr:row>
      <xdr:rowOff>35488</xdr:rowOff>
    </xdr:to>
    <xdr:sp macro="" textlink="">
      <xdr:nvSpPr>
        <xdr:cNvPr id="214" name="楕円 213"/>
        <xdr:cNvSpPr/>
      </xdr:nvSpPr>
      <xdr:spPr>
        <a:xfrm>
          <a:off x="3175000" y="139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45665</xdr:rowOff>
    </xdr:from>
    <xdr:ext cx="762000" cy="259045"/>
    <xdr:sp macro="" textlink="">
      <xdr:nvSpPr>
        <xdr:cNvPr id="215" name="テキスト ボックス 214"/>
        <xdr:cNvSpPr txBox="1"/>
      </xdr:nvSpPr>
      <xdr:spPr>
        <a:xfrm>
          <a:off x="2844800" y="1376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78218</xdr:rowOff>
    </xdr:from>
    <xdr:to>
      <xdr:col>11</xdr:col>
      <xdr:colOff>82550</xdr:colOff>
      <xdr:row>82</xdr:row>
      <xdr:rowOff>8368</xdr:rowOff>
    </xdr:to>
    <xdr:sp macro="" textlink="">
      <xdr:nvSpPr>
        <xdr:cNvPr id="216" name="楕円 215"/>
        <xdr:cNvSpPr/>
      </xdr:nvSpPr>
      <xdr:spPr>
        <a:xfrm>
          <a:off x="2286000" y="139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18545</xdr:rowOff>
    </xdr:from>
    <xdr:ext cx="762000" cy="259045"/>
    <xdr:sp macro="" textlink="">
      <xdr:nvSpPr>
        <xdr:cNvPr id="217" name="テキスト ボックス 216"/>
        <xdr:cNvSpPr txBox="1"/>
      </xdr:nvSpPr>
      <xdr:spPr>
        <a:xfrm>
          <a:off x="1955800" y="137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81710</xdr:rowOff>
    </xdr:from>
    <xdr:to>
      <xdr:col>7</xdr:col>
      <xdr:colOff>31750</xdr:colOff>
      <xdr:row>82</xdr:row>
      <xdr:rowOff>11860</xdr:rowOff>
    </xdr:to>
    <xdr:sp macro="" textlink="">
      <xdr:nvSpPr>
        <xdr:cNvPr id="218" name="楕円 217"/>
        <xdr:cNvSpPr/>
      </xdr:nvSpPr>
      <xdr:spPr>
        <a:xfrm>
          <a:off x="1397000" y="13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22037</xdr:rowOff>
    </xdr:from>
    <xdr:ext cx="762000" cy="259045"/>
    <xdr:sp macro="" textlink="">
      <xdr:nvSpPr>
        <xdr:cNvPr id="219" name="テキスト ボックス 218"/>
        <xdr:cNvSpPr txBox="1"/>
      </xdr:nvSpPr>
      <xdr:spPr>
        <a:xfrm>
          <a:off x="1066800" y="1373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職員給与については、人事院勧告を遵守したなかで、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給与水準が類似団体平均を上回っ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の大きな変動要因としては、職員の経験年数階層の変動は顕著ではないが、階層ごとの職員数が少ないため、少ない変動でもラスパイレス指数に影響が生じるものであり、今後も引続き、適正な人員管理や給与水準の維持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88477</xdr:rowOff>
    </xdr:to>
    <xdr:cxnSp macro="">
      <xdr:nvCxnSpPr>
        <xdr:cNvPr id="253" name="直線コネクタ 252"/>
        <xdr:cNvCxnSpPr/>
      </xdr:nvCxnSpPr>
      <xdr:spPr>
        <a:xfrm flipV="1">
          <a:off x="16179800" y="151439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88477</xdr:rowOff>
    </xdr:to>
    <xdr:cxnSp macro="">
      <xdr:nvCxnSpPr>
        <xdr:cNvPr id="256" name="直線コネクタ 255"/>
        <xdr:cNvCxnSpPr/>
      </xdr:nvCxnSpPr>
      <xdr:spPr>
        <a:xfrm>
          <a:off x="15290800" y="1517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139277</xdr:rowOff>
    </xdr:from>
    <xdr:to>
      <xdr:col>72</xdr:col>
      <xdr:colOff>203200</xdr:colOff>
      <xdr:row>88</xdr:row>
      <xdr:rowOff>88477</xdr:rowOff>
    </xdr:to>
    <xdr:cxnSp macro="">
      <xdr:nvCxnSpPr>
        <xdr:cNvPr id="259" name="直線コネクタ 258"/>
        <xdr:cNvCxnSpPr/>
      </xdr:nvCxnSpPr>
      <xdr:spPr>
        <a:xfrm>
          <a:off x="14401800" y="1505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60" name="フローチャート: 判断 259"/>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61" name="テキスト ボックス 260"/>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139277</xdr:rowOff>
    </xdr:to>
    <xdr:cxnSp macro="">
      <xdr:nvCxnSpPr>
        <xdr:cNvPr id="262" name="直線コネクタ 261"/>
        <xdr:cNvCxnSpPr/>
      </xdr:nvCxnSpPr>
      <xdr:spPr>
        <a:xfrm>
          <a:off x="13512800" y="150473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64" name="テキスト ボックス 263"/>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2" name="楕円 271"/>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3"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4" name="楕円 273"/>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5" name="テキスト ボックス 274"/>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76" name="楕円 275"/>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77" name="テキスト ボックス 276"/>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88477</xdr:rowOff>
    </xdr:from>
    <xdr:to>
      <xdr:col>68</xdr:col>
      <xdr:colOff>203200</xdr:colOff>
      <xdr:row>88</xdr:row>
      <xdr:rowOff>18627</xdr:rowOff>
    </xdr:to>
    <xdr:sp macro="" textlink="">
      <xdr:nvSpPr>
        <xdr:cNvPr id="278" name="楕円 277"/>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79" name="テキスト ボックス 278"/>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0" name="楕円 279"/>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1" name="テキスト ボックス 280"/>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行財政改革等により、早くから採用抑制等によ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人員の削減に努めてきた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経緯があり、現在は一定程度の職員数を維持しているが、類似団体平均を下回っている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に伴い、退職者に対する補充を最小限とし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つつも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定年延長制度の導入による影響や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再任用職員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とのバランスも図りながら定員管理計画に基づいた人員管理に努め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113602</xdr:rowOff>
    </xdr:from>
    <xdr:to>
      <xdr:col>81</xdr:col>
      <xdr:colOff>44450</xdr:colOff>
      <xdr:row>59</xdr:row>
      <xdr:rowOff>120572</xdr:rowOff>
    </xdr:to>
    <xdr:cxnSp macro="">
      <xdr:nvCxnSpPr>
        <xdr:cNvPr id="315" name="直線コネクタ 314"/>
        <xdr:cNvCxnSpPr/>
      </xdr:nvCxnSpPr>
      <xdr:spPr>
        <a:xfrm>
          <a:off x="16179800" y="10229152"/>
          <a:ext cx="8382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107435</xdr:rowOff>
    </xdr:from>
    <xdr:to>
      <xdr:col>77</xdr:col>
      <xdr:colOff>44450</xdr:colOff>
      <xdr:row>59</xdr:row>
      <xdr:rowOff>113602</xdr:rowOff>
    </xdr:to>
    <xdr:cxnSp macro="">
      <xdr:nvCxnSpPr>
        <xdr:cNvPr id="318" name="直線コネクタ 317"/>
        <xdr:cNvCxnSpPr/>
      </xdr:nvCxnSpPr>
      <xdr:spPr>
        <a:xfrm>
          <a:off x="15290800" y="10222985"/>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96979</xdr:rowOff>
    </xdr:from>
    <xdr:to>
      <xdr:col>72</xdr:col>
      <xdr:colOff>203200</xdr:colOff>
      <xdr:row>59</xdr:row>
      <xdr:rowOff>107435</xdr:rowOff>
    </xdr:to>
    <xdr:cxnSp macro="">
      <xdr:nvCxnSpPr>
        <xdr:cNvPr id="321" name="直線コネクタ 320"/>
        <xdr:cNvCxnSpPr/>
      </xdr:nvCxnSpPr>
      <xdr:spPr>
        <a:xfrm>
          <a:off x="14401800" y="1021252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83975</xdr:rowOff>
    </xdr:from>
    <xdr:to>
      <xdr:col>68</xdr:col>
      <xdr:colOff>152400</xdr:colOff>
      <xdr:row>59</xdr:row>
      <xdr:rowOff>96979</xdr:rowOff>
    </xdr:to>
    <xdr:cxnSp macro="">
      <xdr:nvCxnSpPr>
        <xdr:cNvPr id="324" name="直線コネクタ 323"/>
        <xdr:cNvCxnSpPr/>
      </xdr:nvCxnSpPr>
      <xdr:spPr>
        <a:xfrm>
          <a:off x="13512800" y="10199525"/>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69772</xdr:rowOff>
    </xdr:from>
    <xdr:to>
      <xdr:col>81</xdr:col>
      <xdr:colOff>95250</xdr:colOff>
      <xdr:row>59</xdr:row>
      <xdr:rowOff>171372</xdr:rowOff>
    </xdr:to>
    <xdr:sp macro="" textlink="">
      <xdr:nvSpPr>
        <xdr:cNvPr id="334" name="楕円 333"/>
        <xdr:cNvSpPr/>
      </xdr:nvSpPr>
      <xdr:spPr>
        <a:xfrm>
          <a:off x="16967200" y="101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86299</xdr:rowOff>
    </xdr:from>
    <xdr:ext cx="762000" cy="259045"/>
    <xdr:sp macro="" textlink="">
      <xdr:nvSpPr>
        <xdr:cNvPr id="335" name="定員管理の状況該当値テキスト"/>
        <xdr:cNvSpPr txBox="1"/>
      </xdr:nvSpPr>
      <xdr:spPr>
        <a:xfrm>
          <a:off x="17106900" y="100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62802</xdr:rowOff>
    </xdr:from>
    <xdr:to>
      <xdr:col>77</xdr:col>
      <xdr:colOff>95250</xdr:colOff>
      <xdr:row>59</xdr:row>
      <xdr:rowOff>164402</xdr:rowOff>
    </xdr:to>
    <xdr:sp macro="" textlink="">
      <xdr:nvSpPr>
        <xdr:cNvPr id="336" name="楕円 335"/>
        <xdr:cNvSpPr/>
      </xdr:nvSpPr>
      <xdr:spPr>
        <a:xfrm>
          <a:off x="16129000" y="10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3129</xdr:rowOff>
    </xdr:from>
    <xdr:ext cx="736600" cy="259045"/>
    <xdr:sp macro="" textlink="">
      <xdr:nvSpPr>
        <xdr:cNvPr id="337" name="テキスト ボックス 336"/>
        <xdr:cNvSpPr txBox="1"/>
      </xdr:nvSpPr>
      <xdr:spPr>
        <a:xfrm>
          <a:off x="15798800" y="994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56635</xdr:rowOff>
    </xdr:from>
    <xdr:to>
      <xdr:col>73</xdr:col>
      <xdr:colOff>44450</xdr:colOff>
      <xdr:row>59</xdr:row>
      <xdr:rowOff>158235</xdr:rowOff>
    </xdr:to>
    <xdr:sp macro="" textlink="">
      <xdr:nvSpPr>
        <xdr:cNvPr id="338" name="楕円 337"/>
        <xdr:cNvSpPr/>
      </xdr:nvSpPr>
      <xdr:spPr>
        <a:xfrm>
          <a:off x="15240000" y="101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168412</xdr:rowOff>
    </xdr:from>
    <xdr:ext cx="762000" cy="259045"/>
    <xdr:sp macro="" textlink="">
      <xdr:nvSpPr>
        <xdr:cNvPr id="339" name="テキスト ボックス 338"/>
        <xdr:cNvSpPr txBox="1"/>
      </xdr:nvSpPr>
      <xdr:spPr>
        <a:xfrm>
          <a:off x="14909800" y="99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46179</xdr:rowOff>
    </xdr:from>
    <xdr:to>
      <xdr:col>68</xdr:col>
      <xdr:colOff>203200</xdr:colOff>
      <xdr:row>59</xdr:row>
      <xdr:rowOff>147779</xdr:rowOff>
    </xdr:to>
    <xdr:sp macro="" textlink="">
      <xdr:nvSpPr>
        <xdr:cNvPr id="340" name="楕円 339"/>
        <xdr:cNvSpPr/>
      </xdr:nvSpPr>
      <xdr:spPr>
        <a:xfrm>
          <a:off x="14351000" y="101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157956</xdr:rowOff>
    </xdr:from>
    <xdr:ext cx="762000" cy="259045"/>
    <xdr:sp macro="" textlink="">
      <xdr:nvSpPr>
        <xdr:cNvPr id="341" name="テキスト ボックス 340"/>
        <xdr:cNvSpPr txBox="1"/>
      </xdr:nvSpPr>
      <xdr:spPr>
        <a:xfrm>
          <a:off x="14020800" y="993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33175</xdr:rowOff>
    </xdr:from>
    <xdr:to>
      <xdr:col>64</xdr:col>
      <xdr:colOff>152400</xdr:colOff>
      <xdr:row>59</xdr:row>
      <xdr:rowOff>134775</xdr:rowOff>
    </xdr:to>
    <xdr:sp macro="" textlink="">
      <xdr:nvSpPr>
        <xdr:cNvPr id="342" name="楕円 341"/>
        <xdr:cNvSpPr/>
      </xdr:nvSpPr>
      <xdr:spPr>
        <a:xfrm>
          <a:off x="13462000" y="101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144952</xdr:rowOff>
    </xdr:from>
    <xdr:ext cx="762000" cy="259045"/>
    <xdr:sp macro="" textlink="">
      <xdr:nvSpPr>
        <xdr:cNvPr id="343" name="テキスト ボックス 342"/>
        <xdr:cNvSpPr txBox="1"/>
      </xdr:nvSpPr>
      <xdr:spPr>
        <a:xfrm>
          <a:off x="13131800" y="99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地方債発行の抑制等により償還額は年々減少してきていたが、インフラ整備や公共施設等の更新など大規模な公共事業が続いている状況で、地方債残高や実質公債費比率が上昇傾向にある。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従前より交付税算入率の大きい地方債を活用してきたことにより、実質償還額の負担が抑えられてきた経緯はあるが、今後も公共施設等の更新</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大型事業が予定されて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比率の上昇も想定されることから、公共施設等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に沿った適正な施設等の維持管理を図り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、必要な投資を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行うことで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比率の維持抑制に努めていく。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76" name="直線コネクタ 375"/>
        <xdr:cNvCxnSpPr/>
      </xdr:nvCxnSpPr>
      <xdr:spPr>
        <a:xfrm>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127000</xdr:rowOff>
    </xdr:to>
    <xdr:cxnSp macro="">
      <xdr:nvCxnSpPr>
        <xdr:cNvPr id="379" name="直線コネクタ 378"/>
        <xdr:cNvCxnSpPr/>
      </xdr:nvCxnSpPr>
      <xdr:spPr>
        <a:xfrm>
          <a:off x="15290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70696</xdr:rowOff>
    </xdr:to>
    <xdr:cxnSp macro="">
      <xdr:nvCxnSpPr>
        <xdr:cNvPr id="382" name="直線コネクタ 381"/>
        <xdr:cNvCxnSpPr/>
      </xdr:nvCxnSpPr>
      <xdr:spPr>
        <a:xfrm>
          <a:off x="14401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30480</xdr:rowOff>
    </xdr:to>
    <xdr:cxnSp macro="">
      <xdr:nvCxnSpPr>
        <xdr:cNvPr id="385" name="直線コネクタ 384"/>
        <xdr:cNvCxnSpPr/>
      </xdr:nvCxnSpPr>
      <xdr:spPr>
        <a:xfrm>
          <a:off x="13512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5" name="楕円 39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6"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7" name="楕円 39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8" name="テキスト ボックス 39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9" name="楕円 398"/>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0" name="テキスト ボックス 399"/>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1" name="楕円 400"/>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3" name="楕円 402"/>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4" name="テキスト ボックス 40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町の財政規模に見合った事業展開を図っており、起債の残高は、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４年度も、昨年度に引続き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が予想される。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事業の実施に当たっては、交付税算入率の大きい地方債を活用しているため、実質的な負担が少な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将来負担額に対し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基金をはじめとした充当可能な財源が上回っているため、将来負担比率は発生していない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財政の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健全化の維持に努め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3,305
162.59
4,923,534
4,824,341
98,193
2,538,540
3,815,037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人件費に係る経常収支比率は、類似団体及び全国、北海道平均を下回っている状況であり、今後も適正な人員管理、集中改革プランから継続している人件費の抑制に努めていく。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定員管理については、一定程度の目標は達成しており、大きな増減はないが、新規採用数</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定年延長制度の導入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や再任用職員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とのバランスを図りながら、財政規模に見合った定員管理に取り組んでいく。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69850</xdr:rowOff>
    </xdr:to>
    <xdr:cxnSp macro="">
      <xdr:nvCxnSpPr>
        <xdr:cNvPr id="66" name="直線コネクタ 65"/>
        <xdr:cNvCxnSpPr/>
      </xdr:nvCxnSpPr>
      <xdr:spPr>
        <a:xfrm>
          <a:off x="3987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77470</xdr:rowOff>
    </xdr:to>
    <xdr:cxnSp macro="">
      <xdr:nvCxnSpPr>
        <xdr:cNvPr id="69" name="直線コネクタ 68"/>
        <xdr:cNvCxnSpPr/>
      </xdr:nvCxnSpPr>
      <xdr:spPr>
        <a:xfrm flipV="1">
          <a:off x="3098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35560</xdr:rowOff>
    </xdr:from>
    <xdr:to>
      <xdr:col>15</xdr:col>
      <xdr:colOff>98425</xdr:colOff>
      <xdr:row>35</xdr:row>
      <xdr:rowOff>77470</xdr:rowOff>
    </xdr:to>
    <xdr:cxnSp macro="">
      <xdr:nvCxnSpPr>
        <xdr:cNvPr id="72" name="直線コネクタ 71"/>
        <xdr:cNvCxnSpPr/>
      </xdr:nvCxnSpPr>
      <xdr:spPr>
        <a:xfrm>
          <a:off x="2209800" y="6036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27940</xdr:rowOff>
    </xdr:from>
    <xdr:to>
      <xdr:col>11</xdr:col>
      <xdr:colOff>9525</xdr:colOff>
      <xdr:row>35</xdr:row>
      <xdr:rowOff>35560</xdr:rowOff>
    </xdr:to>
    <xdr:cxnSp macro="">
      <xdr:nvCxnSpPr>
        <xdr:cNvPr id="75" name="直線コネクタ 74"/>
        <xdr:cNvCxnSpPr/>
      </xdr:nvCxnSpPr>
      <xdr:spPr>
        <a:xfrm>
          <a:off x="1320800" y="6028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156210</xdr:rowOff>
    </xdr:from>
    <xdr:to>
      <xdr:col>11</xdr:col>
      <xdr:colOff>60325</xdr:colOff>
      <xdr:row>35</xdr:row>
      <xdr:rowOff>86360</xdr:rowOff>
    </xdr:to>
    <xdr:sp macro="" textlink="">
      <xdr:nvSpPr>
        <xdr:cNvPr id="91" name="楕円 90"/>
        <xdr:cNvSpPr/>
      </xdr:nvSpPr>
      <xdr:spPr>
        <a:xfrm>
          <a:off x="2159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96537</xdr:rowOff>
    </xdr:from>
    <xdr:ext cx="762000" cy="259045"/>
    <xdr:sp macro="" textlink="">
      <xdr:nvSpPr>
        <xdr:cNvPr id="92" name="テキスト ボックス 91"/>
        <xdr:cNvSpPr txBox="1"/>
      </xdr:nvSpPr>
      <xdr:spPr>
        <a:xfrm>
          <a:off x="1828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148590</xdr:rowOff>
    </xdr:from>
    <xdr:to>
      <xdr:col>6</xdr:col>
      <xdr:colOff>171450</xdr:colOff>
      <xdr:row>35</xdr:row>
      <xdr:rowOff>78740</xdr:rowOff>
    </xdr:to>
    <xdr:sp macro="" textlink="">
      <xdr:nvSpPr>
        <xdr:cNvPr id="93" name="楕円 92"/>
        <xdr:cNvSpPr/>
      </xdr:nvSpPr>
      <xdr:spPr>
        <a:xfrm>
          <a:off x="1270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88917</xdr:rowOff>
    </xdr:from>
    <xdr:ext cx="762000" cy="259045"/>
    <xdr:sp macro="" textlink="">
      <xdr:nvSpPr>
        <xdr:cNvPr id="94" name="テキスト ボックス 93"/>
        <xdr:cNvSpPr txBox="1"/>
      </xdr:nvSpPr>
      <xdr:spPr>
        <a:xfrm>
          <a:off x="939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物件費に係る経常収支比率については、類似団体平均を大幅に下回っている。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要因として、行財政改革等によ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り、以前から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経費節減を図っており、今後も引続き、経費の節減に努めていく。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、新型コロナウイルス感染症拡大防止によるオンライン研修が徐々に対面式に戻ったことによる旅費や燃料等の価格高騰による光熱水費等が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増加したため、昨年度より比率は上昇し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77470</xdr:rowOff>
    </xdr:from>
    <xdr:to>
      <xdr:col>82</xdr:col>
      <xdr:colOff>107950</xdr:colOff>
      <xdr:row>14</xdr:row>
      <xdr:rowOff>85090</xdr:rowOff>
    </xdr:to>
    <xdr:cxnSp macro="">
      <xdr:nvCxnSpPr>
        <xdr:cNvPr id="126" name="直線コネクタ 125"/>
        <xdr:cNvCxnSpPr/>
      </xdr:nvCxnSpPr>
      <xdr:spPr>
        <a:xfrm>
          <a:off x="15671800" y="24777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77470</xdr:rowOff>
    </xdr:to>
    <xdr:cxnSp macro="">
      <xdr:nvCxnSpPr>
        <xdr:cNvPr id="129" name="直線コネクタ 128"/>
        <xdr:cNvCxnSpPr/>
      </xdr:nvCxnSpPr>
      <xdr:spPr>
        <a:xfrm>
          <a:off x="14782800" y="2420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43180</xdr:rowOff>
    </xdr:to>
    <xdr:cxnSp macro="">
      <xdr:nvCxnSpPr>
        <xdr:cNvPr id="132" name="直線コネクタ 131"/>
        <xdr:cNvCxnSpPr/>
      </xdr:nvCxnSpPr>
      <xdr:spPr>
        <a:xfrm flipV="1">
          <a:off x="13893800" y="242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46990</xdr:rowOff>
    </xdr:to>
    <xdr:cxnSp macro="">
      <xdr:nvCxnSpPr>
        <xdr:cNvPr id="135" name="直線コネクタ 134"/>
        <xdr:cNvCxnSpPr/>
      </xdr:nvCxnSpPr>
      <xdr:spPr>
        <a:xfrm flipV="1">
          <a:off x="13004800" y="2443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34290</xdr:rowOff>
    </xdr:from>
    <xdr:to>
      <xdr:col>82</xdr:col>
      <xdr:colOff>158750</xdr:colOff>
      <xdr:row>14</xdr:row>
      <xdr:rowOff>135890</xdr:rowOff>
    </xdr:to>
    <xdr:sp macro="" textlink="">
      <xdr:nvSpPr>
        <xdr:cNvPr id="145" name="楕円 144"/>
        <xdr:cNvSpPr/>
      </xdr:nvSpPr>
      <xdr:spPr>
        <a:xfrm>
          <a:off x="16459200" y="2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114317</xdr:rowOff>
    </xdr:from>
    <xdr:ext cx="762000" cy="259045"/>
    <xdr:sp macro="" textlink="">
      <xdr:nvSpPr>
        <xdr:cNvPr id="146" name="物件費該当値テキスト"/>
        <xdr:cNvSpPr txBox="1"/>
      </xdr:nvSpPr>
      <xdr:spPr>
        <a:xfrm>
          <a:off x="16598900" y="234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26670</xdr:rowOff>
    </xdr:from>
    <xdr:to>
      <xdr:col>78</xdr:col>
      <xdr:colOff>120650</xdr:colOff>
      <xdr:row>14</xdr:row>
      <xdr:rowOff>128270</xdr:rowOff>
    </xdr:to>
    <xdr:sp macro="" textlink="">
      <xdr:nvSpPr>
        <xdr:cNvPr id="147" name="楕円 146"/>
        <xdr:cNvSpPr/>
      </xdr:nvSpPr>
      <xdr:spPr>
        <a:xfrm>
          <a:off x="15621000" y="24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138447</xdr:rowOff>
    </xdr:from>
    <xdr:ext cx="736600" cy="259045"/>
    <xdr:sp macro="" textlink="">
      <xdr:nvSpPr>
        <xdr:cNvPr id="148" name="テキスト ボックス 147"/>
        <xdr:cNvSpPr txBox="1"/>
      </xdr:nvSpPr>
      <xdr:spPr>
        <a:xfrm>
          <a:off x="15290800" y="219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9" name="楕円 148"/>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50" name="テキスト ボックス 149"/>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1" name="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2" name="テキスト ボックス 151"/>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3" name="楕円 152"/>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4" name="テキスト ボックス 153"/>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、障害者自立支援給付費等が増加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しているものの、少子化により、児童手当給付費が減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今後も少子化対策としての、こども医療費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の拡充給付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地域事情を考慮した中での、適正な扶助費の支給に努めていく。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6" name="直線コネクタ 185"/>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9" name="直線コネクタ 188"/>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146050</xdr:rowOff>
    </xdr:to>
    <xdr:cxnSp macro="">
      <xdr:nvCxnSpPr>
        <xdr:cNvPr id="192" name="直線コネクタ 191"/>
        <xdr:cNvCxnSpPr/>
      </xdr:nvCxnSpPr>
      <xdr:spPr>
        <a:xfrm flipV="1">
          <a:off x="2209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5" name="直線コネクタ 194"/>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1" name="楕円 210"/>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2" name="テキスト ボックス 211"/>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その他の経費については、維持補修費や国保会計などの特別会計や定額運用基金、後期高齢者の医療給付費への繰出金となっており、類似団体平均を下回っている状況にある。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年度については、前年度より除雪経費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国保会計や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後期高齢者医療給付費等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による繰出金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24130</xdr:rowOff>
    </xdr:to>
    <xdr:cxnSp macro="">
      <xdr:nvCxnSpPr>
        <xdr:cNvPr id="246" name="直線コネクタ 245"/>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107950</xdr:rowOff>
    </xdr:to>
    <xdr:cxnSp macro="">
      <xdr:nvCxnSpPr>
        <xdr:cNvPr id="249" name="直線コネクタ 248"/>
        <xdr:cNvCxnSpPr/>
      </xdr:nvCxnSpPr>
      <xdr:spPr>
        <a:xfrm flipV="1">
          <a:off x="14782800" y="979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107950</xdr:rowOff>
    </xdr:to>
    <xdr:cxnSp macro="">
      <xdr:nvCxnSpPr>
        <xdr:cNvPr id="252" name="直線コネクタ 251"/>
        <xdr:cNvCxnSpPr/>
      </xdr:nvCxnSpPr>
      <xdr:spPr>
        <a:xfrm>
          <a:off x="13893800" y="981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55" name="直線コネクタ 254"/>
        <xdr:cNvCxnSpPr/>
      </xdr:nvCxnSpPr>
      <xdr:spPr>
        <a:xfrm flipV="1">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6"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8" name="テキスト ボックス 26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9" name="楕円 268"/>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0" name="テキスト ボックス 269"/>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1" name="楕円 270"/>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2" name="テキスト ボックス 271"/>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3" name="楕円 272"/>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74" name="テキスト ボックス 27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国保病院や一部事務組合（消防や衛生処理組合）への負担金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が大きな割合を占めており、近年は、医師確保対策に係る経費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設備等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や車両購入等の経費により、負担金等は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138430</xdr:rowOff>
    </xdr:to>
    <xdr:cxnSp macro="">
      <xdr:nvCxnSpPr>
        <xdr:cNvPr id="304" name="直線コネクタ 303"/>
        <xdr:cNvCxnSpPr/>
      </xdr:nvCxnSpPr>
      <xdr:spPr>
        <a:xfrm>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143002</xdr:rowOff>
    </xdr:to>
    <xdr:cxnSp macro="">
      <xdr:nvCxnSpPr>
        <xdr:cNvPr id="307" name="直線コネクタ 306"/>
        <xdr:cNvCxnSpPr/>
      </xdr:nvCxnSpPr>
      <xdr:spPr>
        <a:xfrm flipV="1">
          <a:off x="14782800" y="6116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161290</xdr:rowOff>
    </xdr:to>
    <xdr:cxnSp macro="">
      <xdr:nvCxnSpPr>
        <xdr:cNvPr id="310" name="直線コネクタ 309"/>
        <xdr:cNvCxnSpPr/>
      </xdr:nvCxnSpPr>
      <xdr:spPr>
        <a:xfrm flipV="1">
          <a:off x="13893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161290</xdr:rowOff>
    </xdr:to>
    <xdr:cxnSp macro="">
      <xdr:nvCxnSpPr>
        <xdr:cNvPr id="313" name="直線コネクタ 312"/>
        <xdr:cNvCxnSpPr/>
      </xdr:nvCxnSpPr>
      <xdr:spPr>
        <a:xfrm>
          <a:off x="13004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3" name="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5" name="楕円 324"/>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6" name="テキスト ボックス 325"/>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7" name="楕円 326"/>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8" name="テキスト ボックス 327"/>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9" name="楕円 328"/>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0" name="テキスト ボックス 329"/>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後年度の負担軽減のために、計画的な繰上償還を実施して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昨年度までは、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公債費に対する経常収支比率は類似団体平均を上回ってい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たが、４年度は繰上償還を実施しなかったため、類似団体平均を若干下回った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また、実質公債費比率においては、近年、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いる。この要因としては、交付税算入率の大きい地方債を優先的に活用してきたためであり、今後も同様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事業展開を図り、公債費上昇の抑制を図っていく。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35561</xdr:rowOff>
    </xdr:to>
    <xdr:cxnSp macro="">
      <xdr:nvCxnSpPr>
        <xdr:cNvPr id="364" name="直線コネクタ 363"/>
        <xdr:cNvCxnSpPr/>
      </xdr:nvCxnSpPr>
      <xdr:spPr>
        <a:xfrm flipV="1">
          <a:off x="3987800" y="131800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107950</xdr:rowOff>
    </xdr:to>
    <xdr:cxnSp macro="">
      <xdr:nvCxnSpPr>
        <xdr:cNvPr id="367" name="直線コネクタ 366"/>
        <xdr:cNvCxnSpPr/>
      </xdr:nvCxnSpPr>
      <xdr:spPr>
        <a:xfrm flipV="1">
          <a:off x="3098800" y="13237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115570</xdr:rowOff>
    </xdr:to>
    <xdr:cxnSp macro="">
      <xdr:nvCxnSpPr>
        <xdr:cNvPr id="370" name="直線コネクタ 369"/>
        <xdr:cNvCxnSpPr/>
      </xdr:nvCxnSpPr>
      <xdr:spPr>
        <a:xfrm flipV="1">
          <a:off x="2209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115570</xdr:rowOff>
    </xdr:to>
    <xdr:cxnSp macro="">
      <xdr:nvCxnSpPr>
        <xdr:cNvPr id="373" name="直線コネクタ 372"/>
        <xdr:cNvCxnSpPr/>
      </xdr:nvCxnSpPr>
      <xdr:spPr>
        <a:xfrm>
          <a:off x="1320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3" name="楕円 382"/>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4"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5" name="楕円 384"/>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6" name="テキスト ボックス 385"/>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7" name="楕円 38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8" name="テキスト ボックス 387"/>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9" name="楕円 38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1" name="楕円 39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2" name="テキスト ボックス 391"/>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公債費以外に係る経常収支比率は、類似団体平均を大幅に下回って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いる状況である。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人件費や物件費等において、早くから行財政改革に取り組んできた積み重ねで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、今後も、経費節減に努めるなど健全な財政運営を維持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するよう努めていく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29028</xdr:rowOff>
    </xdr:from>
    <xdr:to>
      <xdr:col>82</xdr:col>
      <xdr:colOff>107950</xdr:colOff>
      <xdr:row>74</xdr:row>
      <xdr:rowOff>58420</xdr:rowOff>
    </xdr:to>
    <xdr:cxnSp macro="">
      <xdr:nvCxnSpPr>
        <xdr:cNvPr id="427" name="直線コネクタ 426"/>
        <xdr:cNvCxnSpPr/>
      </xdr:nvCxnSpPr>
      <xdr:spPr>
        <a:xfrm>
          <a:off x="15671800" y="127163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29028</xdr:rowOff>
    </xdr:from>
    <xdr:to>
      <xdr:col>78</xdr:col>
      <xdr:colOff>69850</xdr:colOff>
      <xdr:row>74</xdr:row>
      <xdr:rowOff>48623</xdr:rowOff>
    </xdr:to>
    <xdr:cxnSp macro="">
      <xdr:nvCxnSpPr>
        <xdr:cNvPr id="430" name="直線コネクタ 429"/>
        <xdr:cNvCxnSpPr/>
      </xdr:nvCxnSpPr>
      <xdr:spPr>
        <a:xfrm flipV="1">
          <a:off x="14782800" y="127163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45357</xdr:rowOff>
    </xdr:from>
    <xdr:to>
      <xdr:col>73</xdr:col>
      <xdr:colOff>180975</xdr:colOff>
      <xdr:row>74</xdr:row>
      <xdr:rowOff>48623</xdr:rowOff>
    </xdr:to>
    <xdr:cxnSp macro="">
      <xdr:nvCxnSpPr>
        <xdr:cNvPr id="433" name="直線コネクタ 432"/>
        <xdr:cNvCxnSpPr/>
      </xdr:nvCxnSpPr>
      <xdr:spPr>
        <a:xfrm>
          <a:off x="13893800" y="127326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35" name="テキスト ボックス 434"/>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45357</xdr:rowOff>
    </xdr:from>
    <xdr:to>
      <xdr:col>69</xdr:col>
      <xdr:colOff>92075</xdr:colOff>
      <xdr:row>74</xdr:row>
      <xdr:rowOff>45357</xdr:rowOff>
    </xdr:to>
    <xdr:cxnSp macro="">
      <xdr:nvCxnSpPr>
        <xdr:cNvPr id="436" name="直線コネクタ 435"/>
        <xdr:cNvCxnSpPr/>
      </xdr:nvCxnSpPr>
      <xdr:spPr>
        <a:xfrm>
          <a:off x="13004800" y="1273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38" name="テキスト ボックス 437"/>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0" name="テキスト ボックス 439"/>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46" name="楕円 445"/>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47"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149678</xdr:rowOff>
    </xdr:from>
    <xdr:to>
      <xdr:col>78</xdr:col>
      <xdr:colOff>120650</xdr:colOff>
      <xdr:row>74</xdr:row>
      <xdr:rowOff>79828</xdr:rowOff>
    </xdr:to>
    <xdr:sp macro="" textlink="">
      <xdr:nvSpPr>
        <xdr:cNvPr id="448" name="楕円 447"/>
        <xdr:cNvSpPr/>
      </xdr:nvSpPr>
      <xdr:spPr>
        <a:xfrm>
          <a:off x="15621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90005</xdr:rowOff>
    </xdr:from>
    <xdr:ext cx="736600" cy="259045"/>
    <xdr:sp macro="" textlink="">
      <xdr:nvSpPr>
        <xdr:cNvPr id="449" name="テキスト ボックス 448"/>
        <xdr:cNvSpPr txBox="1"/>
      </xdr:nvSpPr>
      <xdr:spPr>
        <a:xfrm>
          <a:off x="15290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169273</xdr:rowOff>
    </xdr:from>
    <xdr:to>
      <xdr:col>74</xdr:col>
      <xdr:colOff>31750</xdr:colOff>
      <xdr:row>74</xdr:row>
      <xdr:rowOff>99423</xdr:rowOff>
    </xdr:to>
    <xdr:sp macro="" textlink="">
      <xdr:nvSpPr>
        <xdr:cNvPr id="450" name="楕円 449"/>
        <xdr:cNvSpPr/>
      </xdr:nvSpPr>
      <xdr:spPr>
        <a:xfrm>
          <a:off x="14732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109600</xdr:rowOff>
    </xdr:from>
    <xdr:ext cx="762000" cy="259045"/>
    <xdr:sp macro="" textlink="">
      <xdr:nvSpPr>
        <xdr:cNvPr id="451" name="テキスト ボックス 450"/>
        <xdr:cNvSpPr txBox="1"/>
      </xdr:nvSpPr>
      <xdr:spPr>
        <a:xfrm>
          <a:off x="14401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166007</xdr:rowOff>
    </xdr:from>
    <xdr:to>
      <xdr:col>69</xdr:col>
      <xdr:colOff>142875</xdr:colOff>
      <xdr:row>74</xdr:row>
      <xdr:rowOff>96157</xdr:rowOff>
    </xdr:to>
    <xdr:sp macro="" textlink="">
      <xdr:nvSpPr>
        <xdr:cNvPr id="452" name="楕円 451"/>
        <xdr:cNvSpPr/>
      </xdr:nvSpPr>
      <xdr:spPr>
        <a:xfrm>
          <a:off x="13843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106334</xdr:rowOff>
    </xdr:from>
    <xdr:ext cx="762000" cy="259045"/>
    <xdr:sp macro="" textlink="">
      <xdr:nvSpPr>
        <xdr:cNvPr id="453" name="テキスト ボックス 452"/>
        <xdr:cNvSpPr txBox="1"/>
      </xdr:nvSpPr>
      <xdr:spPr>
        <a:xfrm>
          <a:off x="13512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166007</xdr:rowOff>
    </xdr:from>
    <xdr:to>
      <xdr:col>65</xdr:col>
      <xdr:colOff>53975</xdr:colOff>
      <xdr:row>74</xdr:row>
      <xdr:rowOff>96157</xdr:rowOff>
    </xdr:to>
    <xdr:sp macro="" textlink="">
      <xdr:nvSpPr>
        <xdr:cNvPr id="454" name="楕円 453"/>
        <xdr:cNvSpPr/>
      </xdr:nvSpPr>
      <xdr:spPr>
        <a:xfrm>
          <a:off x="12954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106334</xdr:rowOff>
    </xdr:from>
    <xdr:ext cx="762000" cy="259045"/>
    <xdr:sp macro="" textlink="">
      <xdr:nvSpPr>
        <xdr:cNvPr id="455" name="テキスト ボックス 454"/>
        <xdr:cNvSpPr txBox="1"/>
      </xdr:nvSpPr>
      <xdr:spPr>
        <a:xfrm>
          <a:off x="12623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21919</xdr:rowOff>
    </xdr:from>
    <xdr:to>
      <xdr:col>29</xdr:col>
      <xdr:colOff>127000</xdr:colOff>
      <xdr:row>18</xdr:row>
      <xdr:rowOff>41933</xdr:rowOff>
    </xdr:to>
    <xdr:cxnSp macro="">
      <xdr:nvCxnSpPr>
        <xdr:cNvPr id="51" name="直線コネクタ 50"/>
        <xdr:cNvCxnSpPr/>
      </xdr:nvCxnSpPr>
      <xdr:spPr bwMode="auto">
        <a:xfrm flipV="1">
          <a:off x="5003800" y="3155644"/>
          <a:ext cx="647700" cy="20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41933</xdr:rowOff>
    </xdr:from>
    <xdr:to>
      <xdr:col>26</xdr:col>
      <xdr:colOff>50800</xdr:colOff>
      <xdr:row>18</xdr:row>
      <xdr:rowOff>65175</xdr:rowOff>
    </xdr:to>
    <xdr:cxnSp macro="">
      <xdr:nvCxnSpPr>
        <xdr:cNvPr id="54" name="直線コネクタ 53"/>
        <xdr:cNvCxnSpPr/>
      </xdr:nvCxnSpPr>
      <xdr:spPr bwMode="auto">
        <a:xfrm flipV="1">
          <a:off x="4305300" y="3175658"/>
          <a:ext cx="698500" cy="2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65175</xdr:rowOff>
    </xdr:from>
    <xdr:to>
      <xdr:col>22</xdr:col>
      <xdr:colOff>114300</xdr:colOff>
      <xdr:row>18</xdr:row>
      <xdr:rowOff>95590</xdr:rowOff>
    </xdr:to>
    <xdr:cxnSp macro="">
      <xdr:nvCxnSpPr>
        <xdr:cNvPr id="57" name="直線コネクタ 56"/>
        <xdr:cNvCxnSpPr/>
      </xdr:nvCxnSpPr>
      <xdr:spPr bwMode="auto">
        <a:xfrm flipV="1">
          <a:off x="3606800" y="3198900"/>
          <a:ext cx="698500" cy="30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94406</xdr:rowOff>
    </xdr:from>
    <xdr:to>
      <xdr:col>18</xdr:col>
      <xdr:colOff>177800</xdr:colOff>
      <xdr:row>18</xdr:row>
      <xdr:rowOff>95590</xdr:rowOff>
    </xdr:to>
    <xdr:cxnSp macro="">
      <xdr:nvCxnSpPr>
        <xdr:cNvPr id="60" name="直線コネクタ 59"/>
        <xdr:cNvCxnSpPr/>
      </xdr:nvCxnSpPr>
      <xdr:spPr bwMode="auto">
        <a:xfrm>
          <a:off x="2908300" y="3228131"/>
          <a:ext cx="698500" cy="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142569</xdr:rowOff>
    </xdr:from>
    <xdr:to>
      <xdr:col>29</xdr:col>
      <xdr:colOff>177800</xdr:colOff>
      <xdr:row>18</xdr:row>
      <xdr:rowOff>72719</xdr:rowOff>
    </xdr:to>
    <xdr:sp macro="" textlink="">
      <xdr:nvSpPr>
        <xdr:cNvPr id="70" name="楕円 69"/>
        <xdr:cNvSpPr/>
      </xdr:nvSpPr>
      <xdr:spPr bwMode="auto">
        <a:xfrm>
          <a:off x="5600700" y="310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114646</xdr:rowOff>
    </xdr:from>
    <xdr:ext cx="762000" cy="259045"/>
    <xdr:sp macro="" textlink="">
      <xdr:nvSpPr>
        <xdr:cNvPr id="71" name="人口1人当たり決算額の推移該当値テキスト130"/>
        <xdr:cNvSpPr txBox="1"/>
      </xdr:nvSpPr>
      <xdr:spPr>
        <a:xfrm>
          <a:off x="5740400" y="307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162583</xdr:rowOff>
    </xdr:from>
    <xdr:to>
      <xdr:col>26</xdr:col>
      <xdr:colOff>101600</xdr:colOff>
      <xdr:row>18</xdr:row>
      <xdr:rowOff>92733</xdr:rowOff>
    </xdr:to>
    <xdr:sp macro="" textlink="">
      <xdr:nvSpPr>
        <xdr:cNvPr id="72" name="楕円 71"/>
        <xdr:cNvSpPr/>
      </xdr:nvSpPr>
      <xdr:spPr bwMode="auto">
        <a:xfrm>
          <a:off x="4953000" y="312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77509</xdr:rowOff>
    </xdr:from>
    <xdr:ext cx="736600" cy="259045"/>
    <xdr:sp macro="" textlink="">
      <xdr:nvSpPr>
        <xdr:cNvPr id="73" name="テキスト ボックス 72"/>
        <xdr:cNvSpPr txBox="1"/>
      </xdr:nvSpPr>
      <xdr:spPr>
        <a:xfrm>
          <a:off x="4622800" y="321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14375</xdr:rowOff>
    </xdr:from>
    <xdr:to>
      <xdr:col>22</xdr:col>
      <xdr:colOff>165100</xdr:colOff>
      <xdr:row>18</xdr:row>
      <xdr:rowOff>115975</xdr:rowOff>
    </xdr:to>
    <xdr:sp macro="" textlink="">
      <xdr:nvSpPr>
        <xdr:cNvPr id="74" name="楕円 73"/>
        <xdr:cNvSpPr/>
      </xdr:nvSpPr>
      <xdr:spPr bwMode="auto">
        <a:xfrm>
          <a:off x="4254500" y="314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126152</xdr:rowOff>
    </xdr:from>
    <xdr:ext cx="762000" cy="259045"/>
    <xdr:sp macro="" textlink="">
      <xdr:nvSpPr>
        <xdr:cNvPr id="75" name="テキスト ボックス 74"/>
        <xdr:cNvSpPr txBox="1"/>
      </xdr:nvSpPr>
      <xdr:spPr>
        <a:xfrm>
          <a:off x="3924300" y="29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44790</xdr:rowOff>
    </xdr:from>
    <xdr:to>
      <xdr:col>19</xdr:col>
      <xdr:colOff>38100</xdr:colOff>
      <xdr:row>18</xdr:row>
      <xdr:rowOff>146390</xdr:rowOff>
    </xdr:to>
    <xdr:sp macro="" textlink="">
      <xdr:nvSpPr>
        <xdr:cNvPr id="76" name="楕円 75"/>
        <xdr:cNvSpPr/>
      </xdr:nvSpPr>
      <xdr:spPr bwMode="auto">
        <a:xfrm>
          <a:off x="3556000" y="317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156567</xdr:rowOff>
    </xdr:from>
    <xdr:ext cx="762000" cy="259045"/>
    <xdr:sp macro="" textlink="">
      <xdr:nvSpPr>
        <xdr:cNvPr id="77" name="テキスト ボックス 76"/>
        <xdr:cNvSpPr txBox="1"/>
      </xdr:nvSpPr>
      <xdr:spPr>
        <a:xfrm>
          <a:off x="3225800" y="294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43606</xdr:rowOff>
    </xdr:from>
    <xdr:to>
      <xdr:col>15</xdr:col>
      <xdr:colOff>101600</xdr:colOff>
      <xdr:row>18</xdr:row>
      <xdr:rowOff>145206</xdr:rowOff>
    </xdr:to>
    <xdr:sp macro="" textlink="">
      <xdr:nvSpPr>
        <xdr:cNvPr id="78" name="楕円 77"/>
        <xdr:cNvSpPr/>
      </xdr:nvSpPr>
      <xdr:spPr bwMode="auto">
        <a:xfrm>
          <a:off x="2857500" y="317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155383</xdr:rowOff>
    </xdr:from>
    <xdr:ext cx="762000" cy="259045"/>
    <xdr:sp macro="" textlink="">
      <xdr:nvSpPr>
        <xdr:cNvPr id="79" name="テキスト ボックス 78"/>
        <xdr:cNvSpPr txBox="1"/>
      </xdr:nvSpPr>
      <xdr:spPr>
        <a:xfrm>
          <a:off x="2527300" y="29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71233</xdr:rowOff>
    </xdr:from>
    <xdr:to>
      <xdr:col>29</xdr:col>
      <xdr:colOff>127000</xdr:colOff>
      <xdr:row>36</xdr:row>
      <xdr:rowOff>82804</xdr:rowOff>
    </xdr:to>
    <xdr:cxnSp macro="">
      <xdr:nvCxnSpPr>
        <xdr:cNvPr id="112" name="直線コネクタ 111"/>
        <xdr:cNvCxnSpPr/>
      </xdr:nvCxnSpPr>
      <xdr:spPr bwMode="auto">
        <a:xfrm flipV="1">
          <a:off x="5003800" y="7024483"/>
          <a:ext cx="647700" cy="11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82804</xdr:rowOff>
    </xdr:from>
    <xdr:to>
      <xdr:col>26</xdr:col>
      <xdr:colOff>50800</xdr:colOff>
      <xdr:row>36</xdr:row>
      <xdr:rowOff>120538</xdr:rowOff>
    </xdr:to>
    <xdr:cxnSp macro="">
      <xdr:nvCxnSpPr>
        <xdr:cNvPr id="115" name="直線コネクタ 114"/>
        <xdr:cNvCxnSpPr/>
      </xdr:nvCxnSpPr>
      <xdr:spPr bwMode="auto">
        <a:xfrm flipV="1">
          <a:off x="4305300" y="7036054"/>
          <a:ext cx="698500" cy="3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120538</xdr:rowOff>
    </xdr:from>
    <xdr:to>
      <xdr:col>22</xdr:col>
      <xdr:colOff>114300</xdr:colOff>
      <xdr:row>36</xdr:row>
      <xdr:rowOff>134513</xdr:rowOff>
    </xdr:to>
    <xdr:cxnSp macro="">
      <xdr:nvCxnSpPr>
        <xdr:cNvPr id="118" name="直線コネクタ 117"/>
        <xdr:cNvCxnSpPr/>
      </xdr:nvCxnSpPr>
      <xdr:spPr bwMode="auto">
        <a:xfrm flipV="1">
          <a:off x="3606800" y="7073788"/>
          <a:ext cx="698500" cy="1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134513</xdr:rowOff>
    </xdr:from>
    <xdr:to>
      <xdr:col>18</xdr:col>
      <xdr:colOff>177800</xdr:colOff>
      <xdr:row>36</xdr:row>
      <xdr:rowOff>154310</xdr:rowOff>
    </xdr:to>
    <xdr:cxnSp macro="">
      <xdr:nvCxnSpPr>
        <xdr:cNvPr id="121" name="直線コネクタ 120"/>
        <xdr:cNvCxnSpPr/>
      </xdr:nvCxnSpPr>
      <xdr:spPr bwMode="auto">
        <a:xfrm flipV="1">
          <a:off x="2908300" y="7087763"/>
          <a:ext cx="698500" cy="1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20433</xdr:rowOff>
    </xdr:from>
    <xdr:to>
      <xdr:col>29</xdr:col>
      <xdr:colOff>177800</xdr:colOff>
      <xdr:row>36</xdr:row>
      <xdr:rowOff>122033</xdr:rowOff>
    </xdr:to>
    <xdr:sp macro="" textlink="">
      <xdr:nvSpPr>
        <xdr:cNvPr id="131" name="楕円 130"/>
        <xdr:cNvSpPr/>
      </xdr:nvSpPr>
      <xdr:spPr bwMode="auto">
        <a:xfrm>
          <a:off x="5600700" y="697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335410</xdr:rowOff>
    </xdr:from>
    <xdr:ext cx="762000" cy="259045"/>
    <xdr:sp macro="" textlink="">
      <xdr:nvSpPr>
        <xdr:cNvPr id="132" name="人口1人当たり決算額の推移該当値テキスト445"/>
        <xdr:cNvSpPr txBox="1"/>
      </xdr:nvSpPr>
      <xdr:spPr>
        <a:xfrm>
          <a:off x="5740400" y="694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32004</xdr:rowOff>
    </xdr:from>
    <xdr:to>
      <xdr:col>26</xdr:col>
      <xdr:colOff>101600</xdr:colOff>
      <xdr:row>36</xdr:row>
      <xdr:rowOff>133604</xdr:rowOff>
    </xdr:to>
    <xdr:sp macro="" textlink="">
      <xdr:nvSpPr>
        <xdr:cNvPr id="133" name="楕円 132"/>
        <xdr:cNvSpPr/>
      </xdr:nvSpPr>
      <xdr:spPr bwMode="auto">
        <a:xfrm>
          <a:off x="4953000" y="69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118381</xdr:rowOff>
    </xdr:from>
    <xdr:ext cx="736600" cy="259045"/>
    <xdr:sp macro="" textlink="">
      <xdr:nvSpPr>
        <xdr:cNvPr id="134" name="テキスト ボックス 133"/>
        <xdr:cNvSpPr txBox="1"/>
      </xdr:nvSpPr>
      <xdr:spPr>
        <a:xfrm>
          <a:off x="4622800" y="707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69738</xdr:rowOff>
    </xdr:from>
    <xdr:to>
      <xdr:col>22</xdr:col>
      <xdr:colOff>165100</xdr:colOff>
      <xdr:row>36</xdr:row>
      <xdr:rowOff>171338</xdr:rowOff>
    </xdr:to>
    <xdr:sp macro="" textlink="">
      <xdr:nvSpPr>
        <xdr:cNvPr id="135" name="楕円 134"/>
        <xdr:cNvSpPr/>
      </xdr:nvSpPr>
      <xdr:spPr bwMode="auto">
        <a:xfrm>
          <a:off x="4254500" y="702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156115</xdr:rowOff>
    </xdr:from>
    <xdr:ext cx="762000" cy="259045"/>
    <xdr:sp macro="" textlink="">
      <xdr:nvSpPr>
        <xdr:cNvPr id="136" name="テキスト ボックス 135"/>
        <xdr:cNvSpPr txBox="1"/>
      </xdr:nvSpPr>
      <xdr:spPr>
        <a:xfrm>
          <a:off x="3924300" y="710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83713</xdr:rowOff>
    </xdr:from>
    <xdr:to>
      <xdr:col>19</xdr:col>
      <xdr:colOff>38100</xdr:colOff>
      <xdr:row>37</xdr:row>
      <xdr:rowOff>13863</xdr:rowOff>
    </xdr:to>
    <xdr:sp macro="" textlink="">
      <xdr:nvSpPr>
        <xdr:cNvPr id="137" name="楕円 136"/>
        <xdr:cNvSpPr/>
      </xdr:nvSpPr>
      <xdr:spPr bwMode="auto">
        <a:xfrm>
          <a:off x="3556000" y="703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170090</xdr:rowOff>
    </xdr:from>
    <xdr:ext cx="762000" cy="259045"/>
    <xdr:sp macro="" textlink="">
      <xdr:nvSpPr>
        <xdr:cNvPr id="138" name="テキスト ボックス 137"/>
        <xdr:cNvSpPr txBox="1"/>
      </xdr:nvSpPr>
      <xdr:spPr>
        <a:xfrm>
          <a:off x="3225800" y="712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103510</xdr:rowOff>
    </xdr:from>
    <xdr:to>
      <xdr:col>15</xdr:col>
      <xdr:colOff>101600</xdr:colOff>
      <xdr:row>37</xdr:row>
      <xdr:rowOff>33660</xdr:rowOff>
    </xdr:to>
    <xdr:sp macro="" textlink="">
      <xdr:nvSpPr>
        <xdr:cNvPr id="139" name="楕円 138"/>
        <xdr:cNvSpPr/>
      </xdr:nvSpPr>
      <xdr:spPr bwMode="auto">
        <a:xfrm>
          <a:off x="2857500" y="705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18437</xdr:rowOff>
    </xdr:from>
    <xdr:ext cx="762000" cy="259045"/>
    <xdr:sp macro="" textlink="">
      <xdr:nvSpPr>
        <xdr:cNvPr id="140" name="テキスト ボックス 139"/>
        <xdr:cNvSpPr txBox="1"/>
      </xdr:nvSpPr>
      <xdr:spPr>
        <a:xfrm>
          <a:off x="2527300" y="714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3,305
162.59
4,923,534
4,824,341
98,193
2,538,540
3,815,037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125406</xdr:rowOff>
    </xdr:from>
    <xdr:to>
      <xdr:col>24</xdr:col>
      <xdr:colOff>63500</xdr:colOff>
      <xdr:row>37</xdr:row>
      <xdr:rowOff>125452</xdr:rowOff>
    </xdr:to>
    <xdr:cxnSp macro="">
      <xdr:nvCxnSpPr>
        <xdr:cNvPr id="62" name="直線コネクタ 61"/>
        <xdr:cNvCxnSpPr/>
      </xdr:nvCxnSpPr>
      <xdr:spPr>
        <a:xfrm>
          <a:off x="3797300" y="646905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125406</xdr:rowOff>
    </xdr:from>
    <xdr:to>
      <xdr:col>19</xdr:col>
      <xdr:colOff>177800</xdr:colOff>
      <xdr:row>37</xdr:row>
      <xdr:rowOff>146164</xdr:rowOff>
    </xdr:to>
    <xdr:cxnSp macro="">
      <xdr:nvCxnSpPr>
        <xdr:cNvPr id="65" name="直線コネクタ 64"/>
        <xdr:cNvCxnSpPr/>
      </xdr:nvCxnSpPr>
      <xdr:spPr>
        <a:xfrm flipV="1">
          <a:off x="2908300" y="6469056"/>
          <a:ext cx="889000" cy="2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146164</xdr:rowOff>
    </xdr:from>
    <xdr:to>
      <xdr:col>15</xdr:col>
      <xdr:colOff>50800</xdr:colOff>
      <xdr:row>38</xdr:row>
      <xdr:rowOff>46967</xdr:rowOff>
    </xdr:to>
    <xdr:cxnSp macro="">
      <xdr:nvCxnSpPr>
        <xdr:cNvPr id="68" name="直線コネクタ 67"/>
        <xdr:cNvCxnSpPr/>
      </xdr:nvCxnSpPr>
      <xdr:spPr>
        <a:xfrm flipV="1">
          <a:off x="2019300" y="6489814"/>
          <a:ext cx="889000" cy="7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46967</xdr:rowOff>
    </xdr:from>
    <xdr:to>
      <xdr:col>10</xdr:col>
      <xdr:colOff>114300</xdr:colOff>
      <xdr:row>38</xdr:row>
      <xdr:rowOff>51357</xdr:rowOff>
    </xdr:to>
    <xdr:cxnSp macro="">
      <xdr:nvCxnSpPr>
        <xdr:cNvPr id="71" name="直線コネクタ 70"/>
        <xdr:cNvCxnSpPr/>
      </xdr:nvCxnSpPr>
      <xdr:spPr>
        <a:xfrm flipV="1">
          <a:off x="1130300" y="6562067"/>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74652</xdr:rowOff>
    </xdr:from>
    <xdr:to>
      <xdr:col>24</xdr:col>
      <xdr:colOff>114300</xdr:colOff>
      <xdr:row>38</xdr:row>
      <xdr:rowOff>4801</xdr:rowOff>
    </xdr:to>
    <xdr:sp macro="" textlink="">
      <xdr:nvSpPr>
        <xdr:cNvPr id="81" name="楕円 80"/>
        <xdr:cNvSpPr/>
      </xdr:nvSpPr>
      <xdr:spPr>
        <a:xfrm>
          <a:off x="4584700" y="6418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53079</xdr:rowOff>
    </xdr:from>
    <xdr:ext cx="599010" cy="259045"/>
    <xdr:sp macro="" textlink="">
      <xdr:nvSpPr>
        <xdr:cNvPr id="82" name="人件費該当値テキスト"/>
        <xdr:cNvSpPr txBox="1"/>
      </xdr:nvSpPr>
      <xdr:spPr>
        <a:xfrm>
          <a:off x="4686300" y="639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74606</xdr:rowOff>
    </xdr:from>
    <xdr:to>
      <xdr:col>20</xdr:col>
      <xdr:colOff>38100</xdr:colOff>
      <xdr:row>38</xdr:row>
      <xdr:rowOff>4756</xdr:rowOff>
    </xdr:to>
    <xdr:sp macro="" textlink="">
      <xdr:nvSpPr>
        <xdr:cNvPr id="83" name="楕円 82"/>
        <xdr:cNvSpPr/>
      </xdr:nvSpPr>
      <xdr:spPr>
        <a:xfrm>
          <a:off x="3746500" y="64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167333</xdr:rowOff>
    </xdr:from>
    <xdr:ext cx="599010" cy="259045"/>
    <xdr:sp macro="" textlink="">
      <xdr:nvSpPr>
        <xdr:cNvPr id="84" name="テキスト ボックス 83"/>
        <xdr:cNvSpPr txBox="1"/>
      </xdr:nvSpPr>
      <xdr:spPr>
        <a:xfrm>
          <a:off x="3497795" y="651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95364</xdr:rowOff>
    </xdr:from>
    <xdr:to>
      <xdr:col>15</xdr:col>
      <xdr:colOff>101600</xdr:colOff>
      <xdr:row>38</xdr:row>
      <xdr:rowOff>25515</xdr:rowOff>
    </xdr:to>
    <xdr:sp macro="" textlink="">
      <xdr:nvSpPr>
        <xdr:cNvPr id="85" name="楕円 84"/>
        <xdr:cNvSpPr/>
      </xdr:nvSpPr>
      <xdr:spPr>
        <a:xfrm>
          <a:off x="2857500" y="643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16642</xdr:rowOff>
    </xdr:from>
    <xdr:ext cx="599010" cy="259045"/>
    <xdr:sp macro="" textlink="">
      <xdr:nvSpPr>
        <xdr:cNvPr id="86" name="テキスト ボックス 85"/>
        <xdr:cNvSpPr txBox="1"/>
      </xdr:nvSpPr>
      <xdr:spPr>
        <a:xfrm>
          <a:off x="2608795" y="65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167617</xdr:rowOff>
    </xdr:from>
    <xdr:to>
      <xdr:col>10</xdr:col>
      <xdr:colOff>165100</xdr:colOff>
      <xdr:row>38</xdr:row>
      <xdr:rowOff>97767</xdr:rowOff>
    </xdr:to>
    <xdr:sp macro="" textlink="">
      <xdr:nvSpPr>
        <xdr:cNvPr id="87" name="楕円 86"/>
        <xdr:cNvSpPr/>
      </xdr:nvSpPr>
      <xdr:spPr>
        <a:xfrm>
          <a:off x="1968500" y="65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88894</xdr:rowOff>
    </xdr:from>
    <xdr:ext cx="599010" cy="259045"/>
    <xdr:sp macro="" textlink="">
      <xdr:nvSpPr>
        <xdr:cNvPr id="88" name="テキスト ボックス 87"/>
        <xdr:cNvSpPr txBox="1"/>
      </xdr:nvSpPr>
      <xdr:spPr>
        <a:xfrm>
          <a:off x="1719795" y="660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557</xdr:rowOff>
    </xdr:from>
    <xdr:to>
      <xdr:col>6</xdr:col>
      <xdr:colOff>38100</xdr:colOff>
      <xdr:row>38</xdr:row>
      <xdr:rowOff>102157</xdr:rowOff>
    </xdr:to>
    <xdr:sp macro="" textlink="">
      <xdr:nvSpPr>
        <xdr:cNvPr id="89" name="楕円 88"/>
        <xdr:cNvSpPr/>
      </xdr:nvSpPr>
      <xdr:spPr>
        <a:xfrm>
          <a:off x="1079500" y="6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93284</xdr:rowOff>
    </xdr:from>
    <xdr:ext cx="599010" cy="259045"/>
    <xdr:sp macro="" textlink="">
      <xdr:nvSpPr>
        <xdr:cNvPr id="90" name="テキスト ボックス 89"/>
        <xdr:cNvSpPr txBox="1"/>
      </xdr:nvSpPr>
      <xdr:spPr>
        <a:xfrm>
          <a:off x="830795" y="660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94427</xdr:rowOff>
    </xdr:from>
    <xdr:to>
      <xdr:col>24</xdr:col>
      <xdr:colOff>63500</xdr:colOff>
      <xdr:row>58</xdr:row>
      <xdr:rowOff>102974</xdr:rowOff>
    </xdr:to>
    <xdr:cxnSp macro="">
      <xdr:nvCxnSpPr>
        <xdr:cNvPr id="119" name="直線コネクタ 118"/>
        <xdr:cNvCxnSpPr/>
      </xdr:nvCxnSpPr>
      <xdr:spPr>
        <a:xfrm flipV="1">
          <a:off x="3797300" y="10038527"/>
          <a:ext cx="8382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102974</xdr:rowOff>
    </xdr:from>
    <xdr:to>
      <xdr:col>19</xdr:col>
      <xdr:colOff>177800</xdr:colOff>
      <xdr:row>58</xdr:row>
      <xdr:rowOff>108904</xdr:rowOff>
    </xdr:to>
    <xdr:cxnSp macro="">
      <xdr:nvCxnSpPr>
        <xdr:cNvPr id="122" name="直線コネクタ 121"/>
        <xdr:cNvCxnSpPr/>
      </xdr:nvCxnSpPr>
      <xdr:spPr>
        <a:xfrm flipV="1">
          <a:off x="2908300" y="10047074"/>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108904</xdr:rowOff>
    </xdr:from>
    <xdr:to>
      <xdr:col>15</xdr:col>
      <xdr:colOff>50800</xdr:colOff>
      <xdr:row>58</xdr:row>
      <xdr:rowOff>110097</xdr:rowOff>
    </xdr:to>
    <xdr:cxnSp macro="">
      <xdr:nvCxnSpPr>
        <xdr:cNvPr id="125" name="直線コネクタ 124"/>
        <xdr:cNvCxnSpPr/>
      </xdr:nvCxnSpPr>
      <xdr:spPr>
        <a:xfrm flipV="1">
          <a:off x="2019300" y="10053004"/>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109440</xdr:rowOff>
    </xdr:from>
    <xdr:to>
      <xdr:col>10</xdr:col>
      <xdr:colOff>114300</xdr:colOff>
      <xdr:row>58</xdr:row>
      <xdr:rowOff>110097</xdr:rowOff>
    </xdr:to>
    <xdr:cxnSp macro="">
      <xdr:nvCxnSpPr>
        <xdr:cNvPr id="128" name="直線コネクタ 127"/>
        <xdr:cNvCxnSpPr/>
      </xdr:nvCxnSpPr>
      <xdr:spPr>
        <a:xfrm>
          <a:off x="1130300" y="10053540"/>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43627</xdr:rowOff>
    </xdr:from>
    <xdr:to>
      <xdr:col>24</xdr:col>
      <xdr:colOff>114300</xdr:colOff>
      <xdr:row>58</xdr:row>
      <xdr:rowOff>145227</xdr:rowOff>
    </xdr:to>
    <xdr:sp macro="" textlink="">
      <xdr:nvSpPr>
        <xdr:cNvPr id="138" name="楕円 137"/>
        <xdr:cNvSpPr/>
      </xdr:nvSpPr>
      <xdr:spPr>
        <a:xfrm>
          <a:off x="4584700" y="9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130004</xdr:rowOff>
    </xdr:from>
    <xdr:ext cx="599010" cy="259045"/>
    <xdr:sp macro="" textlink="">
      <xdr:nvSpPr>
        <xdr:cNvPr id="139" name="物件費該当値テキスト"/>
        <xdr:cNvSpPr txBox="1"/>
      </xdr:nvSpPr>
      <xdr:spPr>
        <a:xfrm>
          <a:off x="4686300" y="990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52174</xdr:rowOff>
    </xdr:from>
    <xdr:to>
      <xdr:col>20</xdr:col>
      <xdr:colOff>38100</xdr:colOff>
      <xdr:row>58</xdr:row>
      <xdr:rowOff>153774</xdr:rowOff>
    </xdr:to>
    <xdr:sp macro="" textlink="">
      <xdr:nvSpPr>
        <xdr:cNvPr id="140" name="楕円 139"/>
        <xdr:cNvSpPr/>
      </xdr:nvSpPr>
      <xdr:spPr>
        <a:xfrm>
          <a:off x="3746500" y="99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144901</xdr:rowOff>
    </xdr:from>
    <xdr:ext cx="599010" cy="259045"/>
    <xdr:sp macro="" textlink="">
      <xdr:nvSpPr>
        <xdr:cNvPr id="141" name="テキスト ボックス 140"/>
        <xdr:cNvSpPr txBox="1"/>
      </xdr:nvSpPr>
      <xdr:spPr>
        <a:xfrm>
          <a:off x="3497795" y="100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58104</xdr:rowOff>
    </xdr:from>
    <xdr:to>
      <xdr:col>15</xdr:col>
      <xdr:colOff>101600</xdr:colOff>
      <xdr:row>58</xdr:row>
      <xdr:rowOff>159704</xdr:rowOff>
    </xdr:to>
    <xdr:sp macro="" textlink="">
      <xdr:nvSpPr>
        <xdr:cNvPr id="142" name="楕円 141"/>
        <xdr:cNvSpPr/>
      </xdr:nvSpPr>
      <xdr:spPr>
        <a:xfrm>
          <a:off x="2857500" y="100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150831</xdr:rowOff>
    </xdr:from>
    <xdr:ext cx="599010" cy="259045"/>
    <xdr:sp macro="" textlink="">
      <xdr:nvSpPr>
        <xdr:cNvPr id="143" name="テキスト ボックス 142"/>
        <xdr:cNvSpPr txBox="1"/>
      </xdr:nvSpPr>
      <xdr:spPr>
        <a:xfrm>
          <a:off x="2608795" y="1009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59297</xdr:rowOff>
    </xdr:from>
    <xdr:to>
      <xdr:col>10</xdr:col>
      <xdr:colOff>165100</xdr:colOff>
      <xdr:row>58</xdr:row>
      <xdr:rowOff>160897</xdr:rowOff>
    </xdr:to>
    <xdr:sp macro="" textlink="">
      <xdr:nvSpPr>
        <xdr:cNvPr id="144" name="楕円 143"/>
        <xdr:cNvSpPr/>
      </xdr:nvSpPr>
      <xdr:spPr>
        <a:xfrm>
          <a:off x="1968500" y="100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152024</xdr:rowOff>
    </xdr:from>
    <xdr:ext cx="599010" cy="259045"/>
    <xdr:sp macro="" textlink="">
      <xdr:nvSpPr>
        <xdr:cNvPr id="145" name="テキスト ボックス 144"/>
        <xdr:cNvSpPr txBox="1"/>
      </xdr:nvSpPr>
      <xdr:spPr>
        <a:xfrm>
          <a:off x="1719795" y="100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58640</xdr:rowOff>
    </xdr:from>
    <xdr:to>
      <xdr:col>6</xdr:col>
      <xdr:colOff>38100</xdr:colOff>
      <xdr:row>58</xdr:row>
      <xdr:rowOff>160240</xdr:rowOff>
    </xdr:to>
    <xdr:sp macro="" textlink="">
      <xdr:nvSpPr>
        <xdr:cNvPr id="146" name="楕円 145"/>
        <xdr:cNvSpPr/>
      </xdr:nvSpPr>
      <xdr:spPr>
        <a:xfrm>
          <a:off x="1079500" y="100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151367</xdr:rowOff>
    </xdr:from>
    <xdr:ext cx="599010" cy="259045"/>
    <xdr:sp macro="" textlink="">
      <xdr:nvSpPr>
        <xdr:cNvPr id="147" name="テキスト ボックス 146"/>
        <xdr:cNvSpPr txBox="1"/>
      </xdr:nvSpPr>
      <xdr:spPr>
        <a:xfrm>
          <a:off x="830795" y="1009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171383</xdr:rowOff>
    </xdr:from>
    <xdr:to>
      <xdr:col>24</xdr:col>
      <xdr:colOff>63500</xdr:colOff>
      <xdr:row>77</xdr:row>
      <xdr:rowOff>42379</xdr:rowOff>
    </xdr:to>
    <xdr:cxnSp macro="">
      <xdr:nvCxnSpPr>
        <xdr:cNvPr id="172" name="直線コネクタ 171"/>
        <xdr:cNvCxnSpPr/>
      </xdr:nvCxnSpPr>
      <xdr:spPr>
        <a:xfrm>
          <a:off x="3797300" y="13201583"/>
          <a:ext cx="8382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171383</xdr:rowOff>
    </xdr:from>
    <xdr:to>
      <xdr:col>19</xdr:col>
      <xdr:colOff>177800</xdr:colOff>
      <xdr:row>77</xdr:row>
      <xdr:rowOff>65988</xdr:rowOff>
    </xdr:to>
    <xdr:cxnSp macro="">
      <xdr:nvCxnSpPr>
        <xdr:cNvPr id="175" name="直線コネクタ 174"/>
        <xdr:cNvCxnSpPr/>
      </xdr:nvCxnSpPr>
      <xdr:spPr>
        <a:xfrm flipV="1">
          <a:off x="2908300" y="13201583"/>
          <a:ext cx="889000" cy="6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65988</xdr:rowOff>
    </xdr:from>
    <xdr:to>
      <xdr:col>15</xdr:col>
      <xdr:colOff>50800</xdr:colOff>
      <xdr:row>77</xdr:row>
      <xdr:rowOff>118960</xdr:rowOff>
    </xdr:to>
    <xdr:cxnSp macro="">
      <xdr:nvCxnSpPr>
        <xdr:cNvPr id="178" name="直線コネクタ 177"/>
        <xdr:cNvCxnSpPr/>
      </xdr:nvCxnSpPr>
      <xdr:spPr>
        <a:xfrm flipV="1">
          <a:off x="2019300" y="13267638"/>
          <a:ext cx="8890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68039</xdr:rowOff>
    </xdr:from>
    <xdr:to>
      <xdr:col>10</xdr:col>
      <xdr:colOff>114300</xdr:colOff>
      <xdr:row>77</xdr:row>
      <xdr:rowOff>118960</xdr:rowOff>
    </xdr:to>
    <xdr:cxnSp macro="">
      <xdr:nvCxnSpPr>
        <xdr:cNvPr id="181" name="直線コネクタ 180"/>
        <xdr:cNvCxnSpPr/>
      </xdr:nvCxnSpPr>
      <xdr:spPr>
        <a:xfrm>
          <a:off x="1130300" y="13269689"/>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163029</xdr:rowOff>
    </xdr:from>
    <xdr:to>
      <xdr:col>24</xdr:col>
      <xdr:colOff>114300</xdr:colOff>
      <xdr:row>77</xdr:row>
      <xdr:rowOff>93179</xdr:rowOff>
    </xdr:to>
    <xdr:sp macro="" textlink="">
      <xdr:nvSpPr>
        <xdr:cNvPr id="191" name="楕円 190"/>
        <xdr:cNvSpPr/>
      </xdr:nvSpPr>
      <xdr:spPr>
        <a:xfrm>
          <a:off x="4584700" y="131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141456</xdr:rowOff>
    </xdr:from>
    <xdr:ext cx="534377" cy="259045"/>
    <xdr:sp macro="" textlink="">
      <xdr:nvSpPr>
        <xdr:cNvPr id="192" name="維持補修費該当値テキスト"/>
        <xdr:cNvSpPr txBox="1"/>
      </xdr:nvSpPr>
      <xdr:spPr>
        <a:xfrm>
          <a:off x="4686300" y="131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120583</xdr:rowOff>
    </xdr:from>
    <xdr:to>
      <xdr:col>20</xdr:col>
      <xdr:colOff>38100</xdr:colOff>
      <xdr:row>77</xdr:row>
      <xdr:rowOff>50733</xdr:rowOff>
    </xdr:to>
    <xdr:sp macro="" textlink="">
      <xdr:nvSpPr>
        <xdr:cNvPr id="193" name="楕円 192"/>
        <xdr:cNvSpPr/>
      </xdr:nvSpPr>
      <xdr:spPr>
        <a:xfrm>
          <a:off x="3746500" y="1315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67261</xdr:rowOff>
    </xdr:from>
    <xdr:ext cx="534377" cy="259045"/>
    <xdr:sp macro="" textlink="">
      <xdr:nvSpPr>
        <xdr:cNvPr id="194" name="テキスト ボックス 193"/>
        <xdr:cNvSpPr txBox="1"/>
      </xdr:nvSpPr>
      <xdr:spPr>
        <a:xfrm>
          <a:off x="3530111" y="129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15188</xdr:rowOff>
    </xdr:from>
    <xdr:to>
      <xdr:col>15</xdr:col>
      <xdr:colOff>101600</xdr:colOff>
      <xdr:row>77</xdr:row>
      <xdr:rowOff>116788</xdr:rowOff>
    </xdr:to>
    <xdr:sp macro="" textlink="">
      <xdr:nvSpPr>
        <xdr:cNvPr id="195" name="楕円 194"/>
        <xdr:cNvSpPr/>
      </xdr:nvSpPr>
      <xdr:spPr>
        <a:xfrm>
          <a:off x="2857500" y="132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107915</xdr:rowOff>
    </xdr:from>
    <xdr:ext cx="534377" cy="259045"/>
    <xdr:sp macro="" textlink="">
      <xdr:nvSpPr>
        <xdr:cNvPr id="196" name="テキスト ボックス 195"/>
        <xdr:cNvSpPr txBox="1"/>
      </xdr:nvSpPr>
      <xdr:spPr>
        <a:xfrm>
          <a:off x="2641111" y="133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68160</xdr:rowOff>
    </xdr:from>
    <xdr:to>
      <xdr:col>10</xdr:col>
      <xdr:colOff>165100</xdr:colOff>
      <xdr:row>77</xdr:row>
      <xdr:rowOff>169760</xdr:rowOff>
    </xdr:to>
    <xdr:sp macro="" textlink="">
      <xdr:nvSpPr>
        <xdr:cNvPr id="197" name="楕円 196"/>
        <xdr:cNvSpPr/>
      </xdr:nvSpPr>
      <xdr:spPr>
        <a:xfrm>
          <a:off x="1968500" y="132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160887</xdr:rowOff>
    </xdr:from>
    <xdr:ext cx="534377" cy="259045"/>
    <xdr:sp macro="" textlink="">
      <xdr:nvSpPr>
        <xdr:cNvPr id="198" name="テキスト ボックス 197"/>
        <xdr:cNvSpPr txBox="1"/>
      </xdr:nvSpPr>
      <xdr:spPr>
        <a:xfrm>
          <a:off x="1752111" y="133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17239</xdr:rowOff>
    </xdr:from>
    <xdr:to>
      <xdr:col>6</xdr:col>
      <xdr:colOff>38100</xdr:colOff>
      <xdr:row>77</xdr:row>
      <xdr:rowOff>118839</xdr:rowOff>
    </xdr:to>
    <xdr:sp macro="" textlink="">
      <xdr:nvSpPr>
        <xdr:cNvPr id="199" name="楕円 198"/>
        <xdr:cNvSpPr/>
      </xdr:nvSpPr>
      <xdr:spPr>
        <a:xfrm>
          <a:off x="1079500" y="132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135366</xdr:rowOff>
    </xdr:from>
    <xdr:ext cx="534377" cy="259045"/>
    <xdr:sp macro="" textlink="">
      <xdr:nvSpPr>
        <xdr:cNvPr id="200" name="テキスト ボックス 199"/>
        <xdr:cNvSpPr txBox="1"/>
      </xdr:nvSpPr>
      <xdr:spPr>
        <a:xfrm>
          <a:off x="863111" y="129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78245</xdr:rowOff>
    </xdr:from>
    <xdr:to>
      <xdr:col>24</xdr:col>
      <xdr:colOff>63500</xdr:colOff>
      <xdr:row>95</xdr:row>
      <xdr:rowOff>44876</xdr:rowOff>
    </xdr:to>
    <xdr:cxnSp macro="">
      <xdr:nvCxnSpPr>
        <xdr:cNvPr id="229" name="直線コネクタ 228"/>
        <xdr:cNvCxnSpPr/>
      </xdr:nvCxnSpPr>
      <xdr:spPr>
        <a:xfrm flipV="1">
          <a:off x="3797300" y="16194545"/>
          <a:ext cx="838200" cy="1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44876</xdr:rowOff>
    </xdr:from>
    <xdr:to>
      <xdr:col>19</xdr:col>
      <xdr:colOff>177800</xdr:colOff>
      <xdr:row>96</xdr:row>
      <xdr:rowOff>119118</xdr:rowOff>
    </xdr:to>
    <xdr:cxnSp macro="">
      <xdr:nvCxnSpPr>
        <xdr:cNvPr id="232" name="直線コネクタ 231"/>
        <xdr:cNvCxnSpPr/>
      </xdr:nvCxnSpPr>
      <xdr:spPr>
        <a:xfrm flipV="1">
          <a:off x="2908300" y="16332626"/>
          <a:ext cx="889000" cy="2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90376</xdr:rowOff>
    </xdr:from>
    <xdr:to>
      <xdr:col>15</xdr:col>
      <xdr:colOff>50800</xdr:colOff>
      <xdr:row>96</xdr:row>
      <xdr:rowOff>119118</xdr:rowOff>
    </xdr:to>
    <xdr:cxnSp macro="">
      <xdr:nvCxnSpPr>
        <xdr:cNvPr id="235" name="直線コネクタ 234"/>
        <xdr:cNvCxnSpPr/>
      </xdr:nvCxnSpPr>
      <xdr:spPr>
        <a:xfrm>
          <a:off x="2019300" y="16549576"/>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90376</xdr:rowOff>
    </xdr:from>
    <xdr:to>
      <xdr:col>10</xdr:col>
      <xdr:colOff>114300</xdr:colOff>
      <xdr:row>96</xdr:row>
      <xdr:rowOff>95115</xdr:rowOff>
    </xdr:to>
    <xdr:cxnSp macro="">
      <xdr:nvCxnSpPr>
        <xdr:cNvPr id="238" name="直線コネクタ 237"/>
        <xdr:cNvCxnSpPr/>
      </xdr:nvCxnSpPr>
      <xdr:spPr>
        <a:xfrm flipV="1">
          <a:off x="1130300" y="16549576"/>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27445</xdr:rowOff>
    </xdr:from>
    <xdr:to>
      <xdr:col>24</xdr:col>
      <xdr:colOff>114300</xdr:colOff>
      <xdr:row>94</xdr:row>
      <xdr:rowOff>129045</xdr:rowOff>
    </xdr:to>
    <xdr:sp macro="" textlink="">
      <xdr:nvSpPr>
        <xdr:cNvPr id="248" name="楕円 247"/>
        <xdr:cNvSpPr/>
      </xdr:nvSpPr>
      <xdr:spPr>
        <a:xfrm>
          <a:off x="4584700" y="161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50322</xdr:rowOff>
    </xdr:from>
    <xdr:ext cx="599010" cy="259045"/>
    <xdr:sp macro="" textlink="">
      <xdr:nvSpPr>
        <xdr:cNvPr id="249" name="扶助費該当値テキスト"/>
        <xdr:cNvSpPr txBox="1"/>
      </xdr:nvSpPr>
      <xdr:spPr>
        <a:xfrm>
          <a:off x="4686300" y="159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165526</xdr:rowOff>
    </xdr:from>
    <xdr:to>
      <xdr:col>20</xdr:col>
      <xdr:colOff>38100</xdr:colOff>
      <xdr:row>95</xdr:row>
      <xdr:rowOff>95676</xdr:rowOff>
    </xdr:to>
    <xdr:sp macro="" textlink="">
      <xdr:nvSpPr>
        <xdr:cNvPr id="250" name="楕円 249"/>
        <xdr:cNvSpPr/>
      </xdr:nvSpPr>
      <xdr:spPr>
        <a:xfrm>
          <a:off x="3746500" y="162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86803</xdr:rowOff>
    </xdr:from>
    <xdr:ext cx="534377" cy="259045"/>
    <xdr:sp macro="" textlink="">
      <xdr:nvSpPr>
        <xdr:cNvPr id="251" name="テキスト ボックス 250"/>
        <xdr:cNvSpPr txBox="1"/>
      </xdr:nvSpPr>
      <xdr:spPr>
        <a:xfrm>
          <a:off x="3530111" y="163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68318</xdr:rowOff>
    </xdr:from>
    <xdr:to>
      <xdr:col>15</xdr:col>
      <xdr:colOff>101600</xdr:colOff>
      <xdr:row>96</xdr:row>
      <xdr:rowOff>169918</xdr:rowOff>
    </xdr:to>
    <xdr:sp macro="" textlink="">
      <xdr:nvSpPr>
        <xdr:cNvPr id="252" name="楕円 251"/>
        <xdr:cNvSpPr/>
      </xdr:nvSpPr>
      <xdr:spPr>
        <a:xfrm>
          <a:off x="2857500" y="165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161045</xdr:rowOff>
    </xdr:from>
    <xdr:ext cx="534377" cy="259045"/>
    <xdr:sp macro="" textlink="">
      <xdr:nvSpPr>
        <xdr:cNvPr id="253" name="テキスト ボックス 252"/>
        <xdr:cNvSpPr txBox="1"/>
      </xdr:nvSpPr>
      <xdr:spPr>
        <a:xfrm>
          <a:off x="2641111" y="166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39576</xdr:rowOff>
    </xdr:from>
    <xdr:to>
      <xdr:col>10</xdr:col>
      <xdr:colOff>165100</xdr:colOff>
      <xdr:row>96</xdr:row>
      <xdr:rowOff>141176</xdr:rowOff>
    </xdr:to>
    <xdr:sp macro="" textlink="">
      <xdr:nvSpPr>
        <xdr:cNvPr id="254" name="楕円 253"/>
        <xdr:cNvSpPr/>
      </xdr:nvSpPr>
      <xdr:spPr>
        <a:xfrm>
          <a:off x="1968500" y="16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132303</xdr:rowOff>
    </xdr:from>
    <xdr:ext cx="534377" cy="259045"/>
    <xdr:sp macro="" textlink="">
      <xdr:nvSpPr>
        <xdr:cNvPr id="255" name="テキスト ボックス 254"/>
        <xdr:cNvSpPr txBox="1"/>
      </xdr:nvSpPr>
      <xdr:spPr>
        <a:xfrm>
          <a:off x="1752111" y="16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44315</xdr:rowOff>
    </xdr:from>
    <xdr:to>
      <xdr:col>6</xdr:col>
      <xdr:colOff>38100</xdr:colOff>
      <xdr:row>96</xdr:row>
      <xdr:rowOff>145915</xdr:rowOff>
    </xdr:to>
    <xdr:sp macro="" textlink="">
      <xdr:nvSpPr>
        <xdr:cNvPr id="256" name="楕円 255"/>
        <xdr:cNvSpPr/>
      </xdr:nvSpPr>
      <xdr:spPr>
        <a:xfrm>
          <a:off x="1079500" y="165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137042</xdr:rowOff>
    </xdr:from>
    <xdr:ext cx="534377" cy="259045"/>
    <xdr:sp macro="" textlink="">
      <xdr:nvSpPr>
        <xdr:cNvPr id="257" name="テキスト ボックス 256"/>
        <xdr:cNvSpPr txBox="1"/>
      </xdr:nvSpPr>
      <xdr:spPr>
        <a:xfrm>
          <a:off x="863111" y="165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57217</xdr:rowOff>
    </xdr:from>
    <xdr:to>
      <xdr:col>55</xdr:col>
      <xdr:colOff>0</xdr:colOff>
      <xdr:row>37</xdr:row>
      <xdr:rowOff>66430</xdr:rowOff>
    </xdr:to>
    <xdr:cxnSp macro="">
      <xdr:nvCxnSpPr>
        <xdr:cNvPr id="286" name="直線コネクタ 285"/>
        <xdr:cNvCxnSpPr/>
      </xdr:nvCxnSpPr>
      <xdr:spPr>
        <a:xfrm>
          <a:off x="9639300" y="6400867"/>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22773</xdr:rowOff>
    </xdr:from>
    <xdr:to>
      <xdr:col>50</xdr:col>
      <xdr:colOff>114300</xdr:colOff>
      <xdr:row>37</xdr:row>
      <xdr:rowOff>57217</xdr:rowOff>
    </xdr:to>
    <xdr:cxnSp macro="">
      <xdr:nvCxnSpPr>
        <xdr:cNvPr id="289" name="直線コネクタ 288"/>
        <xdr:cNvCxnSpPr/>
      </xdr:nvCxnSpPr>
      <xdr:spPr>
        <a:xfrm>
          <a:off x="8750300" y="6194973"/>
          <a:ext cx="889000" cy="20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22773</xdr:rowOff>
    </xdr:from>
    <xdr:to>
      <xdr:col>45</xdr:col>
      <xdr:colOff>177800</xdr:colOff>
      <xdr:row>37</xdr:row>
      <xdr:rowOff>108835</xdr:rowOff>
    </xdr:to>
    <xdr:cxnSp macro="">
      <xdr:nvCxnSpPr>
        <xdr:cNvPr id="292" name="直線コネクタ 291"/>
        <xdr:cNvCxnSpPr/>
      </xdr:nvCxnSpPr>
      <xdr:spPr>
        <a:xfrm flipV="1">
          <a:off x="7861300" y="6194973"/>
          <a:ext cx="889000" cy="2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108835</xdr:rowOff>
    </xdr:from>
    <xdr:to>
      <xdr:col>41</xdr:col>
      <xdr:colOff>50800</xdr:colOff>
      <xdr:row>37</xdr:row>
      <xdr:rowOff>117191</xdr:rowOff>
    </xdr:to>
    <xdr:cxnSp macro="">
      <xdr:nvCxnSpPr>
        <xdr:cNvPr id="295" name="直線コネクタ 294"/>
        <xdr:cNvCxnSpPr/>
      </xdr:nvCxnSpPr>
      <xdr:spPr>
        <a:xfrm flipV="1">
          <a:off x="6972300" y="6452485"/>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15630</xdr:rowOff>
    </xdr:from>
    <xdr:to>
      <xdr:col>55</xdr:col>
      <xdr:colOff>50800</xdr:colOff>
      <xdr:row>37</xdr:row>
      <xdr:rowOff>117230</xdr:rowOff>
    </xdr:to>
    <xdr:sp macro="" textlink="">
      <xdr:nvSpPr>
        <xdr:cNvPr id="305" name="楕円 304"/>
        <xdr:cNvSpPr/>
      </xdr:nvSpPr>
      <xdr:spPr>
        <a:xfrm>
          <a:off x="10426700" y="63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165507</xdr:rowOff>
    </xdr:from>
    <xdr:ext cx="599010" cy="259045"/>
    <xdr:sp macro="" textlink="">
      <xdr:nvSpPr>
        <xdr:cNvPr id="306" name="補助費等該当値テキスト"/>
        <xdr:cNvSpPr txBox="1"/>
      </xdr:nvSpPr>
      <xdr:spPr>
        <a:xfrm>
          <a:off x="10528300" y="633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6417</xdr:rowOff>
    </xdr:from>
    <xdr:to>
      <xdr:col>50</xdr:col>
      <xdr:colOff>165100</xdr:colOff>
      <xdr:row>37</xdr:row>
      <xdr:rowOff>108017</xdr:rowOff>
    </xdr:to>
    <xdr:sp macro="" textlink="">
      <xdr:nvSpPr>
        <xdr:cNvPr id="307" name="楕円 306"/>
        <xdr:cNvSpPr/>
      </xdr:nvSpPr>
      <xdr:spPr>
        <a:xfrm>
          <a:off x="9588500" y="63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99144</xdr:rowOff>
    </xdr:from>
    <xdr:ext cx="599010" cy="259045"/>
    <xdr:sp macro="" textlink="">
      <xdr:nvSpPr>
        <xdr:cNvPr id="308" name="テキスト ボックス 307"/>
        <xdr:cNvSpPr txBox="1"/>
      </xdr:nvSpPr>
      <xdr:spPr>
        <a:xfrm>
          <a:off x="9339795" y="644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143423</xdr:rowOff>
    </xdr:from>
    <xdr:to>
      <xdr:col>46</xdr:col>
      <xdr:colOff>38100</xdr:colOff>
      <xdr:row>36</xdr:row>
      <xdr:rowOff>73573</xdr:rowOff>
    </xdr:to>
    <xdr:sp macro="" textlink="">
      <xdr:nvSpPr>
        <xdr:cNvPr id="309" name="楕円 308"/>
        <xdr:cNvSpPr/>
      </xdr:nvSpPr>
      <xdr:spPr>
        <a:xfrm>
          <a:off x="8699500" y="61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64700</xdr:rowOff>
    </xdr:from>
    <xdr:ext cx="599010" cy="259045"/>
    <xdr:sp macro="" textlink="">
      <xdr:nvSpPr>
        <xdr:cNvPr id="310" name="テキスト ボックス 309"/>
        <xdr:cNvSpPr txBox="1"/>
      </xdr:nvSpPr>
      <xdr:spPr>
        <a:xfrm>
          <a:off x="8450795" y="623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58035</xdr:rowOff>
    </xdr:from>
    <xdr:to>
      <xdr:col>41</xdr:col>
      <xdr:colOff>101600</xdr:colOff>
      <xdr:row>37</xdr:row>
      <xdr:rowOff>159635</xdr:rowOff>
    </xdr:to>
    <xdr:sp macro="" textlink="">
      <xdr:nvSpPr>
        <xdr:cNvPr id="311" name="楕円 310"/>
        <xdr:cNvSpPr/>
      </xdr:nvSpPr>
      <xdr:spPr>
        <a:xfrm>
          <a:off x="7810500" y="64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4712</xdr:rowOff>
    </xdr:from>
    <xdr:ext cx="599010" cy="259045"/>
    <xdr:sp macro="" textlink="">
      <xdr:nvSpPr>
        <xdr:cNvPr id="312" name="テキスト ボックス 311"/>
        <xdr:cNvSpPr txBox="1"/>
      </xdr:nvSpPr>
      <xdr:spPr>
        <a:xfrm>
          <a:off x="7561795" y="61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66391</xdr:rowOff>
    </xdr:from>
    <xdr:to>
      <xdr:col>36</xdr:col>
      <xdr:colOff>165100</xdr:colOff>
      <xdr:row>37</xdr:row>
      <xdr:rowOff>167991</xdr:rowOff>
    </xdr:to>
    <xdr:sp macro="" textlink="">
      <xdr:nvSpPr>
        <xdr:cNvPr id="313" name="楕円 312"/>
        <xdr:cNvSpPr/>
      </xdr:nvSpPr>
      <xdr:spPr>
        <a:xfrm>
          <a:off x="6921500" y="64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159118</xdr:rowOff>
    </xdr:from>
    <xdr:ext cx="599010" cy="259045"/>
    <xdr:sp macro="" textlink="">
      <xdr:nvSpPr>
        <xdr:cNvPr id="314" name="テキスト ボックス 313"/>
        <xdr:cNvSpPr txBox="1"/>
      </xdr:nvSpPr>
      <xdr:spPr>
        <a:xfrm>
          <a:off x="6672795" y="65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130484</xdr:rowOff>
    </xdr:from>
    <xdr:to>
      <xdr:col>55</xdr:col>
      <xdr:colOff>0</xdr:colOff>
      <xdr:row>58</xdr:row>
      <xdr:rowOff>141732</xdr:rowOff>
    </xdr:to>
    <xdr:cxnSp macro="">
      <xdr:nvCxnSpPr>
        <xdr:cNvPr id="343" name="直線コネクタ 342"/>
        <xdr:cNvCxnSpPr/>
      </xdr:nvCxnSpPr>
      <xdr:spPr>
        <a:xfrm flipV="1">
          <a:off x="9639300" y="10074584"/>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111287</xdr:rowOff>
    </xdr:from>
    <xdr:to>
      <xdr:col>50</xdr:col>
      <xdr:colOff>114300</xdr:colOff>
      <xdr:row>58</xdr:row>
      <xdr:rowOff>141732</xdr:rowOff>
    </xdr:to>
    <xdr:cxnSp macro="">
      <xdr:nvCxnSpPr>
        <xdr:cNvPr id="346" name="直線コネクタ 345"/>
        <xdr:cNvCxnSpPr/>
      </xdr:nvCxnSpPr>
      <xdr:spPr>
        <a:xfrm>
          <a:off x="8750300" y="10055387"/>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89441</xdr:rowOff>
    </xdr:from>
    <xdr:to>
      <xdr:col>45</xdr:col>
      <xdr:colOff>177800</xdr:colOff>
      <xdr:row>58</xdr:row>
      <xdr:rowOff>111287</xdr:rowOff>
    </xdr:to>
    <xdr:cxnSp macro="">
      <xdr:nvCxnSpPr>
        <xdr:cNvPr id="349" name="直線コネクタ 348"/>
        <xdr:cNvCxnSpPr/>
      </xdr:nvCxnSpPr>
      <xdr:spPr>
        <a:xfrm>
          <a:off x="7861300" y="10033541"/>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89441</xdr:rowOff>
    </xdr:from>
    <xdr:to>
      <xdr:col>41</xdr:col>
      <xdr:colOff>50800</xdr:colOff>
      <xdr:row>58</xdr:row>
      <xdr:rowOff>113392</xdr:rowOff>
    </xdr:to>
    <xdr:cxnSp macro="">
      <xdr:nvCxnSpPr>
        <xdr:cNvPr id="352" name="直線コネクタ 351"/>
        <xdr:cNvCxnSpPr/>
      </xdr:nvCxnSpPr>
      <xdr:spPr>
        <a:xfrm flipV="1">
          <a:off x="6972300" y="10033541"/>
          <a:ext cx="8890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79684</xdr:rowOff>
    </xdr:from>
    <xdr:to>
      <xdr:col>55</xdr:col>
      <xdr:colOff>50800</xdr:colOff>
      <xdr:row>59</xdr:row>
      <xdr:rowOff>9834</xdr:rowOff>
    </xdr:to>
    <xdr:sp macro="" textlink="">
      <xdr:nvSpPr>
        <xdr:cNvPr id="362" name="楕円 361"/>
        <xdr:cNvSpPr/>
      </xdr:nvSpPr>
      <xdr:spPr>
        <a:xfrm>
          <a:off x="10426700" y="100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90932</xdr:rowOff>
    </xdr:from>
    <xdr:to>
      <xdr:col>50</xdr:col>
      <xdr:colOff>165100</xdr:colOff>
      <xdr:row>59</xdr:row>
      <xdr:rowOff>21082</xdr:rowOff>
    </xdr:to>
    <xdr:sp macro="" textlink="">
      <xdr:nvSpPr>
        <xdr:cNvPr id="364" name="楕円 363"/>
        <xdr:cNvSpPr/>
      </xdr:nvSpPr>
      <xdr:spPr>
        <a:xfrm>
          <a:off x="9588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12209</xdr:rowOff>
    </xdr:from>
    <xdr:ext cx="599010" cy="259045"/>
    <xdr:sp macro="" textlink="">
      <xdr:nvSpPr>
        <xdr:cNvPr id="365" name="テキスト ボックス 364"/>
        <xdr:cNvSpPr txBox="1"/>
      </xdr:nvSpPr>
      <xdr:spPr>
        <a:xfrm>
          <a:off x="9339795" y="101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60487</xdr:rowOff>
    </xdr:from>
    <xdr:to>
      <xdr:col>46</xdr:col>
      <xdr:colOff>38100</xdr:colOff>
      <xdr:row>58</xdr:row>
      <xdr:rowOff>162087</xdr:rowOff>
    </xdr:to>
    <xdr:sp macro="" textlink="">
      <xdr:nvSpPr>
        <xdr:cNvPr id="366" name="楕円 365"/>
        <xdr:cNvSpPr/>
      </xdr:nvSpPr>
      <xdr:spPr>
        <a:xfrm>
          <a:off x="8699500" y="100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7164</xdr:rowOff>
    </xdr:from>
    <xdr:ext cx="599010" cy="259045"/>
    <xdr:sp macro="" textlink="">
      <xdr:nvSpPr>
        <xdr:cNvPr id="367" name="テキスト ボックス 366"/>
        <xdr:cNvSpPr txBox="1"/>
      </xdr:nvSpPr>
      <xdr:spPr>
        <a:xfrm>
          <a:off x="8450795" y="977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38641</xdr:rowOff>
    </xdr:from>
    <xdr:to>
      <xdr:col>41</xdr:col>
      <xdr:colOff>101600</xdr:colOff>
      <xdr:row>58</xdr:row>
      <xdr:rowOff>140241</xdr:rowOff>
    </xdr:to>
    <xdr:sp macro="" textlink="">
      <xdr:nvSpPr>
        <xdr:cNvPr id="368" name="楕円 367"/>
        <xdr:cNvSpPr/>
      </xdr:nvSpPr>
      <xdr:spPr>
        <a:xfrm>
          <a:off x="7810500" y="9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156768</xdr:rowOff>
    </xdr:from>
    <xdr:ext cx="599010" cy="259045"/>
    <xdr:sp macro="" textlink="">
      <xdr:nvSpPr>
        <xdr:cNvPr id="369" name="テキスト ボックス 368"/>
        <xdr:cNvSpPr txBox="1"/>
      </xdr:nvSpPr>
      <xdr:spPr>
        <a:xfrm>
          <a:off x="7561795" y="9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62592</xdr:rowOff>
    </xdr:from>
    <xdr:to>
      <xdr:col>36</xdr:col>
      <xdr:colOff>165100</xdr:colOff>
      <xdr:row>58</xdr:row>
      <xdr:rowOff>164192</xdr:rowOff>
    </xdr:to>
    <xdr:sp macro="" textlink="">
      <xdr:nvSpPr>
        <xdr:cNvPr id="370" name="楕円 369"/>
        <xdr:cNvSpPr/>
      </xdr:nvSpPr>
      <xdr:spPr>
        <a:xfrm>
          <a:off x="6921500" y="100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9269</xdr:rowOff>
    </xdr:from>
    <xdr:ext cx="599010" cy="259045"/>
    <xdr:sp macro="" textlink="">
      <xdr:nvSpPr>
        <xdr:cNvPr id="371" name="テキスト ボックス 370"/>
        <xdr:cNvSpPr txBox="1"/>
      </xdr:nvSpPr>
      <xdr:spPr>
        <a:xfrm>
          <a:off x="6672795" y="978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158888</xdr:rowOff>
    </xdr:from>
    <xdr:to>
      <xdr:col>55</xdr:col>
      <xdr:colOff>0</xdr:colOff>
      <xdr:row>79</xdr:row>
      <xdr:rowOff>2862</xdr:rowOff>
    </xdr:to>
    <xdr:cxnSp macro="">
      <xdr:nvCxnSpPr>
        <xdr:cNvPr id="400" name="直線コネクタ 399"/>
        <xdr:cNvCxnSpPr/>
      </xdr:nvCxnSpPr>
      <xdr:spPr>
        <a:xfrm flipV="1">
          <a:off x="9639300" y="13531988"/>
          <a:ext cx="8382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2862</xdr:rowOff>
    </xdr:from>
    <xdr:to>
      <xdr:col>50</xdr:col>
      <xdr:colOff>114300</xdr:colOff>
      <xdr:row>79</xdr:row>
      <xdr:rowOff>9168</xdr:rowOff>
    </xdr:to>
    <xdr:cxnSp macro="">
      <xdr:nvCxnSpPr>
        <xdr:cNvPr id="403" name="直線コネクタ 402"/>
        <xdr:cNvCxnSpPr/>
      </xdr:nvCxnSpPr>
      <xdr:spPr>
        <a:xfrm flipV="1">
          <a:off x="8750300" y="13547412"/>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155697</xdr:rowOff>
    </xdr:from>
    <xdr:to>
      <xdr:col>45</xdr:col>
      <xdr:colOff>177800</xdr:colOff>
      <xdr:row>79</xdr:row>
      <xdr:rowOff>9168</xdr:rowOff>
    </xdr:to>
    <xdr:cxnSp macro="">
      <xdr:nvCxnSpPr>
        <xdr:cNvPr id="406" name="直線コネクタ 405"/>
        <xdr:cNvCxnSpPr/>
      </xdr:nvCxnSpPr>
      <xdr:spPr>
        <a:xfrm>
          <a:off x="7861300" y="13528797"/>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155697</xdr:rowOff>
    </xdr:from>
    <xdr:to>
      <xdr:col>41</xdr:col>
      <xdr:colOff>50800</xdr:colOff>
      <xdr:row>79</xdr:row>
      <xdr:rowOff>22902</xdr:rowOff>
    </xdr:to>
    <xdr:cxnSp macro="">
      <xdr:nvCxnSpPr>
        <xdr:cNvPr id="409" name="直線コネクタ 408"/>
        <xdr:cNvCxnSpPr/>
      </xdr:nvCxnSpPr>
      <xdr:spPr>
        <a:xfrm flipV="1">
          <a:off x="6972300" y="13528797"/>
          <a:ext cx="8890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108088</xdr:rowOff>
    </xdr:from>
    <xdr:to>
      <xdr:col>55</xdr:col>
      <xdr:colOff>50800</xdr:colOff>
      <xdr:row>79</xdr:row>
      <xdr:rowOff>38238</xdr:rowOff>
    </xdr:to>
    <xdr:sp macro="" textlink="">
      <xdr:nvSpPr>
        <xdr:cNvPr id="419" name="楕円 418"/>
        <xdr:cNvSpPr/>
      </xdr:nvSpPr>
      <xdr:spPr>
        <a:xfrm>
          <a:off x="10426700" y="134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23015</xdr:rowOff>
    </xdr:from>
    <xdr:ext cx="534377" cy="259045"/>
    <xdr:sp macro="" textlink="">
      <xdr:nvSpPr>
        <xdr:cNvPr id="420" name="普通建設事業費 （ うち新規整備　）該当値テキスト"/>
        <xdr:cNvSpPr txBox="1"/>
      </xdr:nvSpPr>
      <xdr:spPr>
        <a:xfrm>
          <a:off x="10528300" y="133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123512</xdr:rowOff>
    </xdr:from>
    <xdr:to>
      <xdr:col>50</xdr:col>
      <xdr:colOff>165100</xdr:colOff>
      <xdr:row>79</xdr:row>
      <xdr:rowOff>53662</xdr:rowOff>
    </xdr:to>
    <xdr:sp macro="" textlink="">
      <xdr:nvSpPr>
        <xdr:cNvPr id="421" name="楕円 420"/>
        <xdr:cNvSpPr/>
      </xdr:nvSpPr>
      <xdr:spPr>
        <a:xfrm>
          <a:off x="9588500" y="134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44789</xdr:rowOff>
    </xdr:from>
    <xdr:ext cx="534377" cy="259045"/>
    <xdr:sp macro="" textlink="">
      <xdr:nvSpPr>
        <xdr:cNvPr id="422" name="テキスト ボックス 421"/>
        <xdr:cNvSpPr txBox="1"/>
      </xdr:nvSpPr>
      <xdr:spPr>
        <a:xfrm>
          <a:off x="9372111" y="1358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129818</xdr:rowOff>
    </xdr:from>
    <xdr:to>
      <xdr:col>46</xdr:col>
      <xdr:colOff>38100</xdr:colOff>
      <xdr:row>79</xdr:row>
      <xdr:rowOff>59968</xdr:rowOff>
    </xdr:to>
    <xdr:sp macro="" textlink="">
      <xdr:nvSpPr>
        <xdr:cNvPr id="423" name="楕円 422"/>
        <xdr:cNvSpPr/>
      </xdr:nvSpPr>
      <xdr:spPr>
        <a:xfrm>
          <a:off x="8699500" y="135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51095</xdr:rowOff>
    </xdr:from>
    <xdr:ext cx="534377" cy="259045"/>
    <xdr:sp macro="" textlink="">
      <xdr:nvSpPr>
        <xdr:cNvPr id="424" name="テキスト ボックス 423"/>
        <xdr:cNvSpPr txBox="1"/>
      </xdr:nvSpPr>
      <xdr:spPr>
        <a:xfrm>
          <a:off x="8483111" y="135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104897</xdr:rowOff>
    </xdr:from>
    <xdr:to>
      <xdr:col>41</xdr:col>
      <xdr:colOff>101600</xdr:colOff>
      <xdr:row>79</xdr:row>
      <xdr:rowOff>35047</xdr:rowOff>
    </xdr:to>
    <xdr:sp macro="" textlink="">
      <xdr:nvSpPr>
        <xdr:cNvPr id="425" name="楕円 424"/>
        <xdr:cNvSpPr/>
      </xdr:nvSpPr>
      <xdr:spPr>
        <a:xfrm>
          <a:off x="7810500" y="134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26174</xdr:rowOff>
    </xdr:from>
    <xdr:ext cx="534377" cy="259045"/>
    <xdr:sp macro="" textlink="">
      <xdr:nvSpPr>
        <xdr:cNvPr id="426" name="テキスト ボックス 425"/>
        <xdr:cNvSpPr txBox="1"/>
      </xdr:nvSpPr>
      <xdr:spPr>
        <a:xfrm>
          <a:off x="7594111" y="135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143552</xdr:rowOff>
    </xdr:from>
    <xdr:to>
      <xdr:col>36</xdr:col>
      <xdr:colOff>165100</xdr:colOff>
      <xdr:row>79</xdr:row>
      <xdr:rowOff>73702</xdr:rowOff>
    </xdr:to>
    <xdr:sp macro="" textlink="">
      <xdr:nvSpPr>
        <xdr:cNvPr id="427" name="楕円 426"/>
        <xdr:cNvSpPr/>
      </xdr:nvSpPr>
      <xdr:spPr>
        <a:xfrm>
          <a:off x="6921500" y="135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64829</xdr:rowOff>
    </xdr:from>
    <xdr:ext cx="534377" cy="259045"/>
    <xdr:sp macro="" textlink="">
      <xdr:nvSpPr>
        <xdr:cNvPr id="428" name="テキスト ボックス 427"/>
        <xdr:cNvSpPr txBox="1"/>
      </xdr:nvSpPr>
      <xdr:spPr>
        <a:xfrm>
          <a:off x="6705111" y="136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61939</xdr:rowOff>
    </xdr:from>
    <xdr:to>
      <xdr:col>55</xdr:col>
      <xdr:colOff>0</xdr:colOff>
      <xdr:row>98</xdr:row>
      <xdr:rowOff>74904</xdr:rowOff>
    </xdr:to>
    <xdr:cxnSp macro="">
      <xdr:nvCxnSpPr>
        <xdr:cNvPr id="455" name="直線コネクタ 454"/>
        <xdr:cNvCxnSpPr/>
      </xdr:nvCxnSpPr>
      <xdr:spPr>
        <a:xfrm flipV="1">
          <a:off x="9639300" y="16864039"/>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30221</xdr:rowOff>
    </xdr:from>
    <xdr:to>
      <xdr:col>50</xdr:col>
      <xdr:colOff>114300</xdr:colOff>
      <xdr:row>98</xdr:row>
      <xdr:rowOff>74904</xdr:rowOff>
    </xdr:to>
    <xdr:cxnSp macro="">
      <xdr:nvCxnSpPr>
        <xdr:cNvPr id="458" name="直線コネクタ 457"/>
        <xdr:cNvCxnSpPr/>
      </xdr:nvCxnSpPr>
      <xdr:spPr>
        <a:xfrm>
          <a:off x="8750300" y="16832321"/>
          <a:ext cx="889000" cy="4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11385</xdr:rowOff>
    </xdr:from>
    <xdr:to>
      <xdr:col>45</xdr:col>
      <xdr:colOff>177800</xdr:colOff>
      <xdr:row>98</xdr:row>
      <xdr:rowOff>30221</xdr:rowOff>
    </xdr:to>
    <xdr:cxnSp macro="">
      <xdr:nvCxnSpPr>
        <xdr:cNvPr id="461" name="直線コネクタ 460"/>
        <xdr:cNvCxnSpPr/>
      </xdr:nvCxnSpPr>
      <xdr:spPr>
        <a:xfrm>
          <a:off x="7861300" y="16813485"/>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11385</xdr:rowOff>
    </xdr:from>
    <xdr:to>
      <xdr:col>41</xdr:col>
      <xdr:colOff>50800</xdr:colOff>
      <xdr:row>98</xdr:row>
      <xdr:rowOff>25718</xdr:rowOff>
    </xdr:to>
    <xdr:cxnSp macro="">
      <xdr:nvCxnSpPr>
        <xdr:cNvPr id="464" name="直線コネクタ 463"/>
        <xdr:cNvCxnSpPr/>
      </xdr:nvCxnSpPr>
      <xdr:spPr>
        <a:xfrm flipV="1">
          <a:off x="6972300" y="16813485"/>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11139</xdr:rowOff>
    </xdr:from>
    <xdr:to>
      <xdr:col>55</xdr:col>
      <xdr:colOff>50800</xdr:colOff>
      <xdr:row>98</xdr:row>
      <xdr:rowOff>112739</xdr:rowOff>
    </xdr:to>
    <xdr:sp macro="" textlink="">
      <xdr:nvSpPr>
        <xdr:cNvPr id="474" name="楕円 473"/>
        <xdr:cNvSpPr/>
      </xdr:nvSpPr>
      <xdr:spPr>
        <a:xfrm>
          <a:off x="10426700" y="16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24104</xdr:rowOff>
    </xdr:from>
    <xdr:to>
      <xdr:col>50</xdr:col>
      <xdr:colOff>165100</xdr:colOff>
      <xdr:row>98</xdr:row>
      <xdr:rowOff>125704</xdr:rowOff>
    </xdr:to>
    <xdr:sp macro="" textlink="">
      <xdr:nvSpPr>
        <xdr:cNvPr id="476" name="楕円 475"/>
        <xdr:cNvSpPr/>
      </xdr:nvSpPr>
      <xdr:spPr>
        <a:xfrm>
          <a:off x="9588500" y="168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116831</xdr:rowOff>
    </xdr:from>
    <xdr:ext cx="599010" cy="259045"/>
    <xdr:sp macro="" textlink="">
      <xdr:nvSpPr>
        <xdr:cNvPr id="477" name="テキスト ボックス 476"/>
        <xdr:cNvSpPr txBox="1"/>
      </xdr:nvSpPr>
      <xdr:spPr>
        <a:xfrm>
          <a:off x="9339795" y="1691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150871</xdr:rowOff>
    </xdr:from>
    <xdr:to>
      <xdr:col>46</xdr:col>
      <xdr:colOff>38100</xdr:colOff>
      <xdr:row>98</xdr:row>
      <xdr:rowOff>81021</xdr:rowOff>
    </xdr:to>
    <xdr:sp macro="" textlink="">
      <xdr:nvSpPr>
        <xdr:cNvPr id="478" name="楕円 477"/>
        <xdr:cNvSpPr/>
      </xdr:nvSpPr>
      <xdr:spPr>
        <a:xfrm>
          <a:off x="8699500" y="1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97548</xdr:rowOff>
    </xdr:from>
    <xdr:ext cx="599010" cy="259045"/>
    <xdr:sp macro="" textlink="">
      <xdr:nvSpPr>
        <xdr:cNvPr id="479" name="テキスト ボックス 478"/>
        <xdr:cNvSpPr txBox="1"/>
      </xdr:nvSpPr>
      <xdr:spPr>
        <a:xfrm>
          <a:off x="8450795" y="1655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132035</xdr:rowOff>
    </xdr:from>
    <xdr:to>
      <xdr:col>41</xdr:col>
      <xdr:colOff>101600</xdr:colOff>
      <xdr:row>98</xdr:row>
      <xdr:rowOff>62185</xdr:rowOff>
    </xdr:to>
    <xdr:sp macro="" textlink="">
      <xdr:nvSpPr>
        <xdr:cNvPr id="480" name="楕円 479"/>
        <xdr:cNvSpPr/>
      </xdr:nvSpPr>
      <xdr:spPr>
        <a:xfrm>
          <a:off x="7810500" y="167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78712</xdr:rowOff>
    </xdr:from>
    <xdr:ext cx="599010" cy="259045"/>
    <xdr:sp macro="" textlink="">
      <xdr:nvSpPr>
        <xdr:cNvPr id="481" name="テキスト ボックス 480"/>
        <xdr:cNvSpPr txBox="1"/>
      </xdr:nvSpPr>
      <xdr:spPr>
        <a:xfrm>
          <a:off x="7561795" y="165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146368</xdr:rowOff>
    </xdr:from>
    <xdr:to>
      <xdr:col>36</xdr:col>
      <xdr:colOff>165100</xdr:colOff>
      <xdr:row>98</xdr:row>
      <xdr:rowOff>76518</xdr:rowOff>
    </xdr:to>
    <xdr:sp macro="" textlink="">
      <xdr:nvSpPr>
        <xdr:cNvPr id="482" name="楕円 481"/>
        <xdr:cNvSpPr/>
      </xdr:nvSpPr>
      <xdr:spPr>
        <a:xfrm>
          <a:off x="6921500" y="167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93045</xdr:rowOff>
    </xdr:from>
    <xdr:ext cx="599010" cy="259045"/>
    <xdr:sp macro="" textlink="">
      <xdr:nvSpPr>
        <xdr:cNvPr id="483" name="テキスト ボックス 482"/>
        <xdr:cNvSpPr txBox="1"/>
      </xdr:nvSpPr>
      <xdr:spPr>
        <a:xfrm>
          <a:off x="6672795" y="165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89918</xdr:rowOff>
    </xdr:from>
    <xdr:to>
      <xdr:col>85</xdr:col>
      <xdr:colOff>127000</xdr:colOff>
      <xdr:row>39</xdr:row>
      <xdr:rowOff>98878</xdr:rowOff>
    </xdr:to>
    <xdr:cxnSp macro="">
      <xdr:nvCxnSpPr>
        <xdr:cNvPr id="514" name="直線コネクタ 513"/>
        <xdr:cNvCxnSpPr/>
      </xdr:nvCxnSpPr>
      <xdr:spPr>
        <a:xfrm flipV="1">
          <a:off x="15481300" y="6776468"/>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39118</xdr:rowOff>
    </xdr:from>
    <xdr:to>
      <xdr:col>85</xdr:col>
      <xdr:colOff>177800</xdr:colOff>
      <xdr:row>39</xdr:row>
      <xdr:rowOff>140718</xdr:rowOff>
    </xdr:to>
    <xdr:sp macro="" textlink="">
      <xdr:nvSpPr>
        <xdr:cNvPr id="533" name="楕円 532"/>
        <xdr:cNvSpPr/>
      </xdr:nvSpPr>
      <xdr:spPr>
        <a:xfrm>
          <a:off x="16268700" y="67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132061</xdr:rowOff>
    </xdr:from>
    <xdr:ext cx="469744" cy="259045"/>
    <xdr:sp macro="" textlink="">
      <xdr:nvSpPr>
        <xdr:cNvPr id="534" name="災害復旧事業費該当値テキスト"/>
        <xdr:cNvSpPr txBox="1"/>
      </xdr:nvSpPr>
      <xdr:spPr>
        <a:xfrm>
          <a:off x="16370300" y="66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95963</xdr:rowOff>
    </xdr:from>
    <xdr:to>
      <xdr:col>85</xdr:col>
      <xdr:colOff>127000</xdr:colOff>
      <xdr:row>78</xdr:row>
      <xdr:rowOff>104556</xdr:rowOff>
    </xdr:to>
    <xdr:cxnSp macro="">
      <xdr:nvCxnSpPr>
        <xdr:cNvPr id="620" name="直線コネクタ 619"/>
        <xdr:cNvCxnSpPr/>
      </xdr:nvCxnSpPr>
      <xdr:spPr>
        <a:xfrm>
          <a:off x="15481300" y="13469063"/>
          <a:ext cx="8382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95963</xdr:rowOff>
    </xdr:from>
    <xdr:to>
      <xdr:col>81</xdr:col>
      <xdr:colOff>50800</xdr:colOff>
      <xdr:row>78</xdr:row>
      <xdr:rowOff>97231</xdr:rowOff>
    </xdr:to>
    <xdr:cxnSp macro="">
      <xdr:nvCxnSpPr>
        <xdr:cNvPr id="623" name="直線コネクタ 622"/>
        <xdr:cNvCxnSpPr/>
      </xdr:nvCxnSpPr>
      <xdr:spPr>
        <a:xfrm flipV="1">
          <a:off x="14592300" y="13469063"/>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97231</xdr:rowOff>
    </xdr:from>
    <xdr:to>
      <xdr:col>76</xdr:col>
      <xdr:colOff>114300</xdr:colOff>
      <xdr:row>78</xdr:row>
      <xdr:rowOff>101113</xdr:rowOff>
    </xdr:to>
    <xdr:cxnSp macro="">
      <xdr:nvCxnSpPr>
        <xdr:cNvPr id="626" name="直線コネクタ 625"/>
        <xdr:cNvCxnSpPr/>
      </xdr:nvCxnSpPr>
      <xdr:spPr>
        <a:xfrm flipV="1">
          <a:off x="13703300" y="13470331"/>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100704</xdr:rowOff>
    </xdr:from>
    <xdr:to>
      <xdr:col>71</xdr:col>
      <xdr:colOff>177800</xdr:colOff>
      <xdr:row>78</xdr:row>
      <xdr:rowOff>101113</xdr:rowOff>
    </xdr:to>
    <xdr:cxnSp macro="">
      <xdr:nvCxnSpPr>
        <xdr:cNvPr id="629" name="直線コネクタ 628"/>
        <xdr:cNvCxnSpPr/>
      </xdr:nvCxnSpPr>
      <xdr:spPr>
        <a:xfrm>
          <a:off x="12814300" y="1347380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53756</xdr:rowOff>
    </xdr:from>
    <xdr:to>
      <xdr:col>85</xdr:col>
      <xdr:colOff>177800</xdr:colOff>
      <xdr:row>78</xdr:row>
      <xdr:rowOff>155356</xdr:rowOff>
    </xdr:to>
    <xdr:sp macro="" textlink="">
      <xdr:nvSpPr>
        <xdr:cNvPr id="639" name="楕円 638"/>
        <xdr:cNvSpPr/>
      </xdr:nvSpPr>
      <xdr:spPr>
        <a:xfrm>
          <a:off x="16268700" y="134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45163</xdr:rowOff>
    </xdr:from>
    <xdr:to>
      <xdr:col>81</xdr:col>
      <xdr:colOff>101600</xdr:colOff>
      <xdr:row>78</xdr:row>
      <xdr:rowOff>146763</xdr:rowOff>
    </xdr:to>
    <xdr:sp macro="" textlink="">
      <xdr:nvSpPr>
        <xdr:cNvPr id="641" name="楕円 640"/>
        <xdr:cNvSpPr/>
      </xdr:nvSpPr>
      <xdr:spPr>
        <a:xfrm>
          <a:off x="15430500" y="13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163290</xdr:rowOff>
    </xdr:from>
    <xdr:ext cx="599010" cy="259045"/>
    <xdr:sp macro="" textlink="">
      <xdr:nvSpPr>
        <xdr:cNvPr id="642" name="テキスト ボックス 641"/>
        <xdr:cNvSpPr txBox="1"/>
      </xdr:nvSpPr>
      <xdr:spPr>
        <a:xfrm>
          <a:off x="15181795" y="1319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46431</xdr:rowOff>
    </xdr:from>
    <xdr:to>
      <xdr:col>76</xdr:col>
      <xdr:colOff>165100</xdr:colOff>
      <xdr:row>78</xdr:row>
      <xdr:rowOff>148031</xdr:rowOff>
    </xdr:to>
    <xdr:sp macro="" textlink="">
      <xdr:nvSpPr>
        <xdr:cNvPr id="643" name="楕円 642"/>
        <xdr:cNvSpPr/>
      </xdr:nvSpPr>
      <xdr:spPr>
        <a:xfrm>
          <a:off x="14541500" y="13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164558</xdr:rowOff>
    </xdr:from>
    <xdr:ext cx="599010" cy="259045"/>
    <xdr:sp macro="" textlink="">
      <xdr:nvSpPr>
        <xdr:cNvPr id="644" name="テキスト ボックス 643"/>
        <xdr:cNvSpPr txBox="1"/>
      </xdr:nvSpPr>
      <xdr:spPr>
        <a:xfrm>
          <a:off x="14292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50313</xdr:rowOff>
    </xdr:from>
    <xdr:to>
      <xdr:col>72</xdr:col>
      <xdr:colOff>38100</xdr:colOff>
      <xdr:row>78</xdr:row>
      <xdr:rowOff>151913</xdr:rowOff>
    </xdr:to>
    <xdr:sp macro="" textlink="">
      <xdr:nvSpPr>
        <xdr:cNvPr id="645" name="楕円 644"/>
        <xdr:cNvSpPr/>
      </xdr:nvSpPr>
      <xdr:spPr>
        <a:xfrm>
          <a:off x="13652500" y="134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168440</xdr:rowOff>
    </xdr:from>
    <xdr:ext cx="599010" cy="259045"/>
    <xdr:sp macro="" textlink="">
      <xdr:nvSpPr>
        <xdr:cNvPr id="646" name="テキスト ボックス 645"/>
        <xdr:cNvSpPr txBox="1"/>
      </xdr:nvSpPr>
      <xdr:spPr>
        <a:xfrm>
          <a:off x="13403795" y="131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49904</xdr:rowOff>
    </xdr:from>
    <xdr:to>
      <xdr:col>67</xdr:col>
      <xdr:colOff>101600</xdr:colOff>
      <xdr:row>78</xdr:row>
      <xdr:rowOff>151504</xdr:rowOff>
    </xdr:to>
    <xdr:sp macro="" textlink="">
      <xdr:nvSpPr>
        <xdr:cNvPr id="647" name="楕円 646"/>
        <xdr:cNvSpPr/>
      </xdr:nvSpPr>
      <xdr:spPr>
        <a:xfrm>
          <a:off x="12763500" y="134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168031</xdr:rowOff>
    </xdr:from>
    <xdr:ext cx="599010" cy="259045"/>
    <xdr:sp macro="" textlink="">
      <xdr:nvSpPr>
        <xdr:cNvPr id="648" name="テキスト ボックス 647"/>
        <xdr:cNvSpPr txBox="1"/>
      </xdr:nvSpPr>
      <xdr:spPr>
        <a:xfrm>
          <a:off x="12514795" y="1319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118664</xdr:rowOff>
    </xdr:from>
    <xdr:to>
      <xdr:col>85</xdr:col>
      <xdr:colOff>127000</xdr:colOff>
      <xdr:row>97</xdr:row>
      <xdr:rowOff>128290</xdr:rowOff>
    </xdr:to>
    <xdr:cxnSp macro="">
      <xdr:nvCxnSpPr>
        <xdr:cNvPr id="675" name="直線コネクタ 674"/>
        <xdr:cNvCxnSpPr/>
      </xdr:nvCxnSpPr>
      <xdr:spPr>
        <a:xfrm flipV="1">
          <a:off x="15481300" y="16749314"/>
          <a:ext cx="8382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128290</xdr:rowOff>
    </xdr:from>
    <xdr:to>
      <xdr:col>81</xdr:col>
      <xdr:colOff>50800</xdr:colOff>
      <xdr:row>98</xdr:row>
      <xdr:rowOff>13717</xdr:rowOff>
    </xdr:to>
    <xdr:cxnSp macro="">
      <xdr:nvCxnSpPr>
        <xdr:cNvPr id="678" name="直線コネクタ 677"/>
        <xdr:cNvCxnSpPr/>
      </xdr:nvCxnSpPr>
      <xdr:spPr>
        <a:xfrm flipV="1">
          <a:off x="14592300" y="16758940"/>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13717</xdr:rowOff>
    </xdr:from>
    <xdr:to>
      <xdr:col>76</xdr:col>
      <xdr:colOff>114300</xdr:colOff>
      <xdr:row>98</xdr:row>
      <xdr:rowOff>44642</xdr:rowOff>
    </xdr:to>
    <xdr:cxnSp macro="">
      <xdr:nvCxnSpPr>
        <xdr:cNvPr id="681" name="直線コネクタ 680"/>
        <xdr:cNvCxnSpPr/>
      </xdr:nvCxnSpPr>
      <xdr:spPr>
        <a:xfrm flipV="1">
          <a:off x="13703300" y="16815817"/>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37306</xdr:rowOff>
    </xdr:from>
    <xdr:to>
      <xdr:col>71</xdr:col>
      <xdr:colOff>177800</xdr:colOff>
      <xdr:row>98</xdr:row>
      <xdr:rowOff>44642</xdr:rowOff>
    </xdr:to>
    <xdr:cxnSp macro="">
      <xdr:nvCxnSpPr>
        <xdr:cNvPr id="684" name="直線コネクタ 683"/>
        <xdr:cNvCxnSpPr/>
      </xdr:nvCxnSpPr>
      <xdr:spPr>
        <a:xfrm>
          <a:off x="12814300" y="16839406"/>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67864</xdr:rowOff>
    </xdr:from>
    <xdr:to>
      <xdr:col>85</xdr:col>
      <xdr:colOff>177800</xdr:colOff>
      <xdr:row>97</xdr:row>
      <xdr:rowOff>169464</xdr:rowOff>
    </xdr:to>
    <xdr:sp macro="" textlink="">
      <xdr:nvSpPr>
        <xdr:cNvPr id="694" name="楕円 693"/>
        <xdr:cNvSpPr/>
      </xdr:nvSpPr>
      <xdr:spPr>
        <a:xfrm>
          <a:off x="16268700" y="166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90741</xdr:rowOff>
    </xdr:from>
    <xdr:ext cx="599010" cy="259045"/>
    <xdr:sp macro="" textlink="">
      <xdr:nvSpPr>
        <xdr:cNvPr id="695" name="積立金該当値テキスト"/>
        <xdr:cNvSpPr txBox="1"/>
      </xdr:nvSpPr>
      <xdr:spPr>
        <a:xfrm>
          <a:off x="16370300" y="1654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77490</xdr:rowOff>
    </xdr:from>
    <xdr:to>
      <xdr:col>81</xdr:col>
      <xdr:colOff>101600</xdr:colOff>
      <xdr:row>98</xdr:row>
      <xdr:rowOff>7640</xdr:rowOff>
    </xdr:to>
    <xdr:sp macro="" textlink="">
      <xdr:nvSpPr>
        <xdr:cNvPr id="696" name="楕円 695"/>
        <xdr:cNvSpPr/>
      </xdr:nvSpPr>
      <xdr:spPr>
        <a:xfrm>
          <a:off x="15430500" y="1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170217</xdr:rowOff>
    </xdr:from>
    <xdr:ext cx="599010" cy="259045"/>
    <xdr:sp macro="" textlink="">
      <xdr:nvSpPr>
        <xdr:cNvPr id="697" name="テキスト ボックス 696"/>
        <xdr:cNvSpPr txBox="1"/>
      </xdr:nvSpPr>
      <xdr:spPr>
        <a:xfrm>
          <a:off x="15181795" y="168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134367</xdr:rowOff>
    </xdr:from>
    <xdr:to>
      <xdr:col>76</xdr:col>
      <xdr:colOff>165100</xdr:colOff>
      <xdr:row>98</xdr:row>
      <xdr:rowOff>64517</xdr:rowOff>
    </xdr:to>
    <xdr:sp macro="" textlink="">
      <xdr:nvSpPr>
        <xdr:cNvPr id="698" name="楕円 697"/>
        <xdr:cNvSpPr/>
      </xdr:nvSpPr>
      <xdr:spPr>
        <a:xfrm>
          <a:off x="14541500" y="167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81044</xdr:rowOff>
    </xdr:from>
    <xdr:ext cx="599010" cy="259045"/>
    <xdr:sp macro="" textlink="">
      <xdr:nvSpPr>
        <xdr:cNvPr id="699" name="テキスト ボックス 698"/>
        <xdr:cNvSpPr txBox="1"/>
      </xdr:nvSpPr>
      <xdr:spPr>
        <a:xfrm>
          <a:off x="14292795" y="1654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165292</xdr:rowOff>
    </xdr:from>
    <xdr:to>
      <xdr:col>72</xdr:col>
      <xdr:colOff>38100</xdr:colOff>
      <xdr:row>98</xdr:row>
      <xdr:rowOff>95442</xdr:rowOff>
    </xdr:to>
    <xdr:sp macro="" textlink="">
      <xdr:nvSpPr>
        <xdr:cNvPr id="700" name="楕円 699"/>
        <xdr:cNvSpPr/>
      </xdr:nvSpPr>
      <xdr:spPr>
        <a:xfrm>
          <a:off x="13652500" y="16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111969</xdr:rowOff>
    </xdr:from>
    <xdr:ext cx="599010" cy="259045"/>
    <xdr:sp macro="" textlink="">
      <xdr:nvSpPr>
        <xdr:cNvPr id="701" name="テキスト ボックス 700"/>
        <xdr:cNvSpPr txBox="1"/>
      </xdr:nvSpPr>
      <xdr:spPr>
        <a:xfrm>
          <a:off x="13403795" y="165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157956</xdr:rowOff>
    </xdr:from>
    <xdr:to>
      <xdr:col>67</xdr:col>
      <xdr:colOff>101600</xdr:colOff>
      <xdr:row>98</xdr:row>
      <xdr:rowOff>88106</xdr:rowOff>
    </xdr:to>
    <xdr:sp macro="" textlink="">
      <xdr:nvSpPr>
        <xdr:cNvPr id="702" name="楕円 701"/>
        <xdr:cNvSpPr/>
      </xdr:nvSpPr>
      <xdr:spPr>
        <a:xfrm>
          <a:off x="12763500" y="16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104633</xdr:rowOff>
    </xdr:from>
    <xdr:ext cx="599010" cy="259045"/>
    <xdr:sp macro="" textlink="">
      <xdr:nvSpPr>
        <xdr:cNvPr id="703" name="テキスト ボックス 702"/>
        <xdr:cNvSpPr txBox="1"/>
      </xdr:nvSpPr>
      <xdr:spPr>
        <a:xfrm>
          <a:off x="12514795" y="16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171155</xdr:rowOff>
    </xdr:from>
    <xdr:to>
      <xdr:col>116</xdr:col>
      <xdr:colOff>63500</xdr:colOff>
      <xdr:row>38</xdr:row>
      <xdr:rowOff>89865</xdr:rowOff>
    </xdr:to>
    <xdr:cxnSp macro="">
      <xdr:nvCxnSpPr>
        <xdr:cNvPr id="730" name="直線コネクタ 729"/>
        <xdr:cNvCxnSpPr/>
      </xdr:nvCxnSpPr>
      <xdr:spPr>
        <a:xfrm>
          <a:off x="21323300" y="6514805"/>
          <a:ext cx="8382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107970</xdr:rowOff>
    </xdr:from>
    <xdr:to>
      <xdr:col>111</xdr:col>
      <xdr:colOff>177800</xdr:colOff>
      <xdr:row>37</xdr:row>
      <xdr:rowOff>171155</xdr:rowOff>
    </xdr:to>
    <xdr:cxnSp macro="">
      <xdr:nvCxnSpPr>
        <xdr:cNvPr id="733" name="直線コネクタ 732"/>
        <xdr:cNvCxnSpPr/>
      </xdr:nvCxnSpPr>
      <xdr:spPr>
        <a:xfrm>
          <a:off x="20434300" y="6451620"/>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42682</xdr:rowOff>
    </xdr:from>
    <xdr:to>
      <xdr:col>107</xdr:col>
      <xdr:colOff>50800</xdr:colOff>
      <xdr:row>37</xdr:row>
      <xdr:rowOff>107970</xdr:rowOff>
    </xdr:to>
    <xdr:cxnSp macro="">
      <xdr:nvCxnSpPr>
        <xdr:cNvPr id="736" name="直線コネクタ 735"/>
        <xdr:cNvCxnSpPr/>
      </xdr:nvCxnSpPr>
      <xdr:spPr>
        <a:xfrm>
          <a:off x="19545300" y="6386332"/>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96588</xdr:rowOff>
    </xdr:from>
    <xdr:ext cx="378565" cy="259045"/>
    <xdr:sp macro="" textlink="">
      <xdr:nvSpPr>
        <xdr:cNvPr id="738" name="テキスト ボックス 737"/>
        <xdr:cNvSpPr txBox="1"/>
      </xdr:nvSpPr>
      <xdr:spPr>
        <a:xfrm>
          <a:off x="20245017" y="66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160457</xdr:rowOff>
    </xdr:from>
    <xdr:to>
      <xdr:col>102</xdr:col>
      <xdr:colOff>114300</xdr:colOff>
      <xdr:row>37</xdr:row>
      <xdr:rowOff>42682</xdr:rowOff>
    </xdr:to>
    <xdr:cxnSp macro="">
      <xdr:nvCxnSpPr>
        <xdr:cNvPr id="739" name="直線コネクタ 738"/>
        <xdr:cNvCxnSpPr/>
      </xdr:nvCxnSpPr>
      <xdr:spPr>
        <a:xfrm>
          <a:off x="18656300" y="6332657"/>
          <a:ext cx="8890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161145</xdr:rowOff>
    </xdr:from>
    <xdr:ext cx="378565" cy="259045"/>
    <xdr:sp macro="" textlink="">
      <xdr:nvSpPr>
        <xdr:cNvPr id="741" name="テキスト ボックス 740"/>
        <xdr:cNvSpPr txBox="1"/>
      </xdr:nvSpPr>
      <xdr:spPr>
        <a:xfrm>
          <a:off x="19356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167728</xdr:rowOff>
    </xdr:from>
    <xdr:ext cx="378565" cy="259045"/>
    <xdr:sp macro="" textlink="">
      <xdr:nvSpPr>
        <xdr:cNvPr id="743" name="テキスト ボックス 742"/>
        <xdr:cNvSpPr txBox="1"/>
      </xdr:nvSpPr>
      <xdr:spPr>
        <a:xfrm>
          <a:off x="18467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39065</xdr:rowOff>
    </xdr:from>
    <xdr:to>
      <xdr:col>116</xdr:col>
      <xdr:colOff>114300</xdr:colOff>
      <xdr:row>38</xdr:row>
      <xdr:rowOff>140665</xdr:rowOff>
    </xdr:to>
    <xdr:sp macro="" textlink="">
      <xdr:nvSpPr>
        <xdr:cNvPr id="749" name="楕円 748"/>
        <xdr:cNvSpPr/>
      </xdr:nvSpPr>
      <xdr:spPr>
        <a:xfrm>
          <a:off x="22110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152000</xdr:rowOff>
    </xdr:from>
    <xdr:ext cx="378565" cy="259045"/>
    <xdr:sp macro="" textlink="">
      <xdr:nvSpPr>
        <xdr:cNvPr id="750" name="投資及び出資金該当値テキスト"/>
        <xdr:cNvSpPr txBox="1"/>
      </xdr:nvSpPr>
      <xdr:spPr>
        <a:xfrm>
          <a:off x="22212300" y="649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120355</xdr:rowOff>
    </xdr:from>
    <xdr:to>
      <xdr:col>112</xdr:col>
      <xdr:colOff>38100</xdr:colOff>
      <xdr:row>38</xdr:row>
      <xdr:rowOff>50505</xdr:rowOff>
    </xdr:to>
    <xdr:sp macro="" textlink="">
      <xdr:nvSpPr>
        <xdr:cNvPr id="751" name="楕円 750"/>
        <xdr:cNvSpPr/>
      </xdr:nvSpPr>
      <xdr:spPr>
        <a:xfrm>
          <a:off x="21272500" y="64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67032</xdr:rowOff>
    </xdr:from>
    <xdr:ext cx="469744" cy="259045"/>
    <xdr:sp macro="" textlink="">
      <xdr:nvSpPr>
        <xdr:cNvPr id="752" name="テキスト ボックス 751"/>
        <xdr:cNvSpPr txBox="1"/>
      </xdr:nvSpPr>
      <xdr:spPr>
        <a:xfrm>
          <a:off x="21088428" y="6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57170</xdr:rowOff>
    </xdr:from>
    <xdr:to>
      <xdr:col>107</xdr:col>
      <xdr:colOff>101600</xdr:colOff>
      <xdr:row>37</xdr:row>
      <xdr:rowOff>158770</xdr:rowOff>
    </xdr:to>
    <xdr:sp macro="" textlink="">
      <xdr:nvSpPr>
        <xdr:cNvPr id="753" name="楕円 752"/>
        <xdr:cNvSpPr/>
      </xdr:nvSpPr>
      <xdr:spPr>
        <a:xfrm>
          <a:off x="20383500" y="64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3847</xdr:rowOff>
    </xdr:from>
    <xdr:ext cx="469744" cy="259045"/>
    <xdr:sp macro="" textlink="">
      <xdr:nvSpPr>
        <xdr:cNvPr id="754" name="テキスト ボックス 753"/>
        <xdr:cNvSpPr txBox="1"/>
      </xdr:nvSpPr>
      <xdr:spPr>
        <a:xfrm>
          <a:off x="20199428" y="617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163332</xdr:rowOff>
    </xdr:from>
    <xdr:to>
      <xdr:col>102</xdr:col>
      <xdr:colOff>165100</xdr:colOff>
      <xdr:row>37</xdr:row>
      <xdr:rowOff>93482</xdr:rowOff>
    </xdr:to>
    <xdr:sp macro="" textlink="">
      <xdr:nvSpPr>
        <xdr:cNvPr id="755" name="楕円 754"/>
        <xdr:cNvSpPr/>
      </xdr:nvSpPr>
      <xdr:spPr>
        <a:xfrm>
          <a:off x="19494500" y="63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110009</xdr:rowOff>
    </xdr:from>
    <xdr:ext cx="469744" cy="259045"/>
    <xdr:sp macro="" textlink="">
      <xdr:nvSpPr>
        <xdr:cNvPr id="756" name="テキスト ボックス 755"/>
        <xdr:cNvSpPr txBox="1"/>
      </xdr:nvSpPr>
      <xdr:spPr>
        <a:xfrm>
          <a:off x="19310428" y="61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109657</xdr:rowOff>
    </xdr:from>
    <xdr:to>
      <xdr:col>98</xdr:col>
      <xdr:colOff>38100</xdr:colOff>
      <xdr:row>37</xdr:row>
      <xdr:rowOff>39807</xdr:rowOff>
    </xdr:to>
    <xdr:sp macro="" textlink="">
      <xdr:nvSpPr>
        <xdr:cNvPr id="757" name="楕円 756"/>
        <xdr:cNvSpPr/>
      </xdr:nvSpPr>
      <xdr:spPr>
        <a:xfrm>
          <a:off x="18605500" y="62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56334</xdr:rowOff>
    </xdr:from>
    <xdr:ext cx="469744" cy="259045"/>
    <xdr:sp macro="" textlink="">
      <xdr:nvSpPr>
        <xdr:cNvPr id="758" name="テキスト ボックス 757"/>
        <xdr:cNvSpPr txBox="1"/>
      </xdr:nvSpPr>
      <xdr:spPr>
        <a:xfrm>
          <a:off x="18421428" y="605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127432</xdr:rowOff>
    </xdr:from>
    <xdr:to>
      <xdr:col>116</xdr:col>
      <xdr:colOff>63500</xdr:colOff>
      <xdr:row>58</xdr:row>
      <xdr:rowOff>139613</xdr:rowOff>
    </xdr:to>
    <xdr:cxnSp macro="">
      <xdr:nvCxnSpPr>
        <xdr:cNvPr id="789" name="直線コネクタ 788"/>
        <xdr:cNvCxnSpPr/>
      </xdr:nvCxnSpPr>
      <xdr:spPr>
        <a:xfrm>
          <a:off x="21323300" y="10071532"/>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127432</xdr:rowOff>
    </xdr:from>
    <xdr:to>
      <xdr:col>111</xdr:col>
      <xdr:colOff>177800</xdr:colOff>
      <xdr:row>58</xdr:row>
      <xdr:rowOff>146624</xdr:rowOff>
    </xdr:to>
    <xdr:cxnSp macro="">
      <xdr:nvCxnSpPr>
        <xdr:cNvPr id="792" name="直線コネクタ 791"/>
        <xdr:cNvCxnSpPr/>
      </xdr:nvCxnSpPr>
      <xdr:spPr>
        <a:xfrm flipV="1">
          <a:off x="20434300" y="10071532"/>
          <a:ext cx="8890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146624</xdr:rowOff>
    </xdr:from>
    <xdr:to>
      <xdr:col>107</xdr:col>
      <xdr:colOff>50800</xdr:colOff>
      <xdr:row>59</xdr:row>
      <xdr:rowOff>8789</xdr:rowOff>
    </xdr:to>
    <xdr:cxnSp macro="">
      <xdr:nvCxnSpPr>
        <xdr:cNvPr id="795" name="直線コネクタ 794"/>
        <xdr:cNvCxnSpPr/>
      </xdr:nvCxnSpPr>
      <xdr:spPr>
        <a:xfrm flipV="1">
          <a:off x="19545300" y="10090724"/>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47254</xdr:rowOff>
    </xdr:from>
    <xdr:ext cx="469744" cy="259045"/>
    <xdr:sp macro="" textlink="">
      <xdr:nvSpPr>
        <xdr:cNvPr id="797" name="テキスト ボックス 796"/>
        <xdr:cNvSpPr txBox="1"/>
      </xdr:nvSpPr>
      <xdr:spPr>
        <a:xfrm>
          <a:off x="20199428" y="101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8789</xdr:rowOff>
    </xdr:from>
    <xdr:to>
      <xdr:col>102</xdr:col>
      <xdr:colOff>114300</xdr:colOff>
      <xdr:row>59</xdr:row>
      <xdr:rowOff>11161</xdr:rowOff>
    </xdr:to>
    <xdr:cxnSp macro="">
      <xdr:nvCxnSpPr>
        <xdr:cNvPr id="798" name="直線コネクタ 797"/>
        <xdr:cNvCxnSpPr/>
      </xdr:nvCxnSpPr>
      <xdr:spPr>
        <a:xfrm flipV="1">
          <a:off x="18656300" y="10124339"/>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88813</xdr:rowOff>
    </xdr:from>
    <xdr:to>
      <xdr:col>116</xdr:col>
      <xdr:colOff>114300</xdr:colOff>
      <xdr:row>59</xdr:row>
      <xdr:rowOff>18963</xdr:rowOff>
    </xdr:to>
    <xdr:sp macro="" textlink="">
      <xdr:nvSpPr>
        <xdr:cNvPr id="808" name="楕円 807"/>
        <xdr:cNvSpPr/>
      </xdr:nvSpPr>
      <xdr:spPr>
        <a:xfrm>
          <a:off x="22110700" y="100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111690</xdr:rowOff>
    </xdr:from>
    <xdr:ext cx="534377" cy="259045"/>
    <xdr:sp macro="" textlink="">
      <xdr:nvSpPr>
        <xdr:cNvPr id="809" name="貸付金該当値テキスト"/>
        <xdr:cNvSpPr txBox="1"/>
      </xdr:nvSpPr>
      <xdr:spPr>
        <a:xfrm>
          <a:off x="22212300" y="98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76632</xdr:rowOff>
    </xdr:from>
    <xdr:to>
      <xdr:col>112</xdr:col>
      <xdr:colOff>38100</xdr:colOff>
      <xdr:row>59</xdr:row>
      <xdr:rowOff>6782</xdr:rowOff>
    </xdr:to>
    <xdr:sp macro="" textlink="">
      <xdr:nvSpPr>
        <xdr:cNvPr id="810" name="楕円 809"/>
        <xdr:cNvSpPr/>
      </xdr:nvSpPr>
      <xdr:spPr>
        <a:xfrm>
          <a:off x="21272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23309</xdr:rowOff>
    </xdr:from>
    <xdr:ext cx="534377" cy="259045"/>
    <xdr:sp macro="" textlink="">
      <xdr:nvSpPr>
        <xdr:cNvPr id="811" name="テキスト ボックス 810"/>
        <xdr:cNvSpPr txBox="1"/>
      </xdr:nvSpPr>
      <xdr:spPr>
        <a:xfrm>
          <a:off x="21056111" y="97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95824</xdr:rowOff>
    </xdr:from>
    <xdr:to>
      <xdr:col>107</xdr:col>
      <xdr:colOff>101600</xdr:colOff>
      <xdr:row>59</xdr:row>
      <xdr:rowOff>25974</xdr:rowOff>
    </xdr:to>
    <xdr:sp macro="" textlink="">
      <xdr:nvSpPr>
        <xdr:cNvPr id="812" name="楕円 811"/>
        <xdr:cNvSpPr/>
      </xdr:nvSpPr>
      <xdr:spPr>
        <a:xfrm>
          <a:off x="20383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42501</xdr:rowOff>
    </xdr:from>
    <xdr:ext cx="534377" cy="259045"/>
    <xdr:sp macro="" textlink="">
      <xdr:nvSpPr>
        <xdr:cNvPr id="813" name="テキスト ボックス 812"/>
        <xdr:cNvSpPr txBox="1"/>
      </xdr:nvSpPr>
      <xdr:spPr>
        <a:xfrm>
          <a:off x="20167111" y="98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129439</xdr:rowOff>
    </xdr:from>
    <xdr:to>
      <xdr:col>102</xdr:col>
      <xdr:colOff>165100</xdr:colOff>
      <xdr:row>59</xdr:row>
      <xdr:rowOff>59589</xdr:rowOff>
    </xdr:to>
    <xdr:sp macro="" textlink="">
      <xdr:nvSpPr>
        <xdr:cNvPr id="814" name="楕円 813"/>
        <xdr:cNvSpPr/>
      </xdr:nvSpPr>
      <xdr:spPr>
        <a:xfrm>
          <a:off x="19494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50716</xdr:rowOff>
    </xdr:from>
    <xdr:ext cx="469744" cy="259045"/>
    <xdr:sp macro="" textlink="">
      <xdr:nvSpPr>
        <xdr:cNvPr id="815" name="テキスト ボックス 814"/>
        <xdr:cNvSpPr txBox="1"/>
      </xdr:nvSpPr>
      <xdr:spPr>
        <a:xfrm>
          <a:off x="19310428" y="101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131811</xdr:rowOff>
    </xdr:from>
    <xdr:to>
      <xdr:col>98</xdr:col>
      <xdr:colOff>38100</xdr:colOff>
      <xdr:row>59</xdr:row>
      <xdr:rowOff>61961</xdr:rowOff>
    </xdr:to>
    <xdr:sp macro="" textlink="">
      <xdr:nvSpPr>
        <xdr:cNvPr id="816" name="楕円 815"/>
        <xdr:cNvSpPr/>
      </xdr:nvSpPr>
      <xdr:spPr>
        <a:xfrm>
          <a:off x="18605500" y="10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53088</xdr:rowOff>
    </xdr:from>
    <xdr:ext cx="469744" cy="259045"/>
    <xdr:sp macro="" textlink="">
      <xdr:nvSpPr>
        <xdr:cNvPr id="817" name="テキスト ボックス 816"/>
        <xdr:cNvSpPr txBox="1"/>
      </xdr:nvSpPr>
      <xdr:spPr>
        <a:xfrm>
          <a:off x="18421428" y="10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146205</xdr:rowOff>
    </xdr:from>
    <xdr:to>
      <xdr:col>116</xdr:col>
      <xdr:colOff>63500</xdr:colOff>
      <xdr:row>77</xdr:row>
      <xdr:rowOff>116886</xdr:rowOff>
    </xdr:to>
    <xdr:cxnSp macro="">
      <xdr:nvCxnSpPr>
        <xdr:cNvPr id="848" name="直線コネクタ 847"/>
        <xdr:cNvCxnSpPr/>
      </xdr:nvCxnSpPr>
      <xdr:spPr>
        <a:xfrm flipV="1">
          <a:off x="21323300" y="13004955"/>
          <a:ext cx="838200" cy="31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116886</xdr:rowOff>
    </xdr:from>
    <xdr:to>
      <xdr:col>111</xdr:col>
      <xdr:colOff>177800</xdr:colOff>
      <xdr:row>77</xdr:row>
      <xdr:rowOff>121921</xdr:rowOff>
    </xdr:to>
    <xdr:cxnSp macro="">
      <xdr:nvCxnSpPr>
        <xdr:cNvPr id="851" name="直線コネクタ 850"/>
        <xdr:cNvCxnSpPr/>
      </xdr:nvCxnSpPr>
      <xdr:spPr>
        <a:xfrm flipV="1">
          <a:off x="20434300" y="13318536"/>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121921</xdr:rowOff>
    </xdr:from>
    <xdr:to>
      <xdr:col>107</xdr:col>
      <xdr:colOff>50800</xdr:colOff>
      <xdr:row>77</xdr:row>
      <xdr:rowOff>121983</xdr:rowOff>
    </xdr:to>
    <xdr:cxnSp macro="">
      <xdr:nvCxnSpPr>
        <xdr:cNvPr id="854" name="直線コネクタ 853"/>
        <xdr:cNvCxnSpPr/>
      </xdr:nvCxnSpPr>
      <xdr:spPr>
        <a:xfrm flipV="1">
          <a:off x="19545300" y="13323571"/>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109201</xdr:rowOff>
    </xdr:from>
    <xdr:to>
      <xdr:col>102</xdr:col>
      <xdr:colOff>114300</xdr:colOff>
      <xdr:row>77</xdr:row>
      <xdr:rowOff>121983</xdr:rowOff>
    </xdr:to>
    <xdr:cxnSp macro="">
      <xdr:nvCxnSpPr>
        <xdr:cNvPr id="857" name="直線コネクタ 856"/>
        <xdr:cNvCxnSpPr/>
      </xdr:nvCxnSpPr>
      <xdr:spPr>
        <a:xfrm>
          <a:off x="18656300" y="13310851"/>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95405</xdr:rowOff>
    </xdr:from>
    <xdr:to>
      <xdr:col>116</xdr:col>
      <xdr:colOff>114300</xdr:colOff>
      <xdr:row>76</xdr:row>
      <xdr:rowOff>25555</xdr:rowOff>
    </xdr:to>
    <xdr:sp macro="" textlink="">
      <xdr:nvSpPr>
        <xdr:cNvPr id="867" name="楕円 866"/>
        <xdr:cNvSpPr/>
      </xdr:nvSpPr>
      <xdr:spPr>
        <a:xfrm>
          <a:off x="22110700" y="129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118282</xdr:rowOff>
    </xdr:from>
    <xdr:ext cx="599010" cy="259045"/>
    <xdr:sp macro="" textlink="">
      <xdr:nvSpPr>
        <xdr:cNvPr id="868" name="繰出金該当値テキスト"/>
        <xdr:cNvSpPr txBox="1"/>
      </xdr:nvSpPr>
      <xdr:spPr>
        <a:xfrm>
          <a:off x="22212300" y="128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66086</xdr:rowOff>
    </xdr:from>
    <xdr:to>
      <xdr:col>112</xdr:col>
      <xdr:colOff>38100</xdr:colOff>
      <xdr:row>77</xdr:row>
      <xdr:rowOff>167686</xdr:rowOff>
    </xdr:to>
    <xdr:sp macro="" textlink="">
      <xdr:nvSpPr>
        <xdr:cNvPr id="869" name="楕円 868"/>
        <xdr:cNvSpPr/>
      </xdr:nvSpPr>
      <xdr:spPr>
        <a:xfrm>
          <a:off x="21272500" y="132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158813</xdr:rowOff>
    </xdr:from>
    <xdr:ext cx="534377" cy="259045"/>
    <xdr:sp macro="" textlink="">
      <xdr:nvSpPr>
        <xdr:cNvPr id="870" name="テキスト ボックス 869"/>
        <xdr:cNvSpPr txBox="1"/>
      </xdr:nvSpPr>
      <xdr:spPr>
        <a:xfrm>
          <a:off x="21056111" y="133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71121</xdr:rowOff>
    </xdr:from>
    <xdr:to>
      <xdr:col>107</xdr:col>
      <xdr:colOff>101600</xdr:colOff>
      <xdr:row>78</xdr:row>
      <xdr:rowOff>1271</xdr:rowOff>
    </xdr:to>
    <xdr:sp macro="" textlink="">
      <xdr:nvSpPr>
        <xdr:cNvPr id="871" name="楕円 870"/>
        <xdr:cNvSpPr/>
      </xdr:nvSpPr>
      <xdr:spPr>
        <a:xfrm>
          <a:off x="20383500" y="132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163848</xdr:rowOff>
    </xdr:from>
    <xdr:ext cx="534377" cy="259045"/>
    <xdr:sp macro="" textlink="">
      <xdr:nvSpPr>
        <xdr:cNvPr id="872" name="テキスト ボックス 871"/>
        <xdr:cNvSpPr txBox="1"/>
      </xdr:nvSpPr>
      <xdr:spPr>
        <a:xfrm>
          <a:off x="20167111" y="133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71183</xdr:rowOff>
    </xdr:from>
    <xdr:to>
      <xdr:col>102</xdr:col>
      <xdr:colOff>165100</xdr:colOff>
      <xdr:row>78</xdr:row>
      <xdr:rowOff>1333</xdr:rowOff>
    </xdr:to>
    <xdr:sp macro="" textlink="">
      <xdr:nvSpPr>
        <xdr:cNvPr id="873" name="楕円 872"/>
        <xdr:cNvSpPr/>
      </xdr:nvSpPr>
      <xdr:spPr>
        <a:xfrm>
          <a:off x="19494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163910</xdr:rowOff>
    </xdr:from>
    <xdr:ext cx="534377" cy="259045"/>
    <xdr:sp macro="" textlink="">
      <xdr:nvSpPr>
        <xdr:cNvPr id="874" name="テキスト ボックス 873"/>
        <xdr:cNvSpPr txBox="1"/>
      </xdr:nvSpPr>
      <xdr:spPr>
        <a:xfrm>
          <a:off x="19278111" y="13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58401</xdr:rowOff>
    </xdr:from>
    <xdr:to>
      <xdr:col>98</xdr:col>
      <xdr:colOff>38100</xdr:colOff>
      <xdr:row>77</xdr:row>
      <xdr:rowOff>160001</xdr:rowOff>
    </xdr:to>
    <xdr:sp macro="" textlink="">
      <xdr:nvSpPr>
        <xdr:cNvPr id="875" name="楕円 874"/>
        <xdr:cNvSpPr/>
      </xdr:nvSpPr>
      <xdr:spPr>
        <a:xfrm>
          <a:off x="18605500" y="132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151128</xdr:rowOff>
    </xdr:from>
    <xdr:ext cx="599010" cy="259045"/>
    <xdr:sp macro="" textlink="">
      <xdr:nvSpPr>
        <xdr:cNvPr id="876" name="テキスト ボックス 875"/>
        <xdr:cNvSpPr txBox="1"/>
      </xdr:nvSpPr>
      <xdr:spPr>
        <a:xfrm>
          <a:off x="18356795" y="1335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住民一人当たりコストの性質別比較においては、大半が類似団体平均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を下回っており、大きく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特別養護老人ホームおとべ荘の改築事業の建設費として、一般会計より介護保険会計（サービス勘定）に繰出したことが、大幅な増加要因となっており、扶助費については、新型コロ</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ナウイルス感染症対策に係る生活支援給付金等や子育て世帯や非課税世帯等に対する支援給付金によるものである。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は、大規模な公共施設等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の更新事業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やインフラの整備事業により普通建設事業費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増加していく状況にある。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積立金は、財政調整基金の積戻しや今後の大規模事業に備えた公共施設等整備基金、将来の元利償還金に備えた減債基金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より、前年度より増加して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回った。その他としては、ふるさと寄附金等による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ふるさと創生事業推進基金の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積立てが主なもの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４年度は新型コロナウイルス感染症対応事業による１次産業等への補助を行っているものの、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３年度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国道通行止め対策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事業による補助があり、昨年度より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設備等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の維持管理や車両更新等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消防、衛生処理組合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の負担金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、医師確保</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対策に係る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国保病院への負担金等は増加傾向にある。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3,305
162.59
4,923,534
4,824,341
98,193
2,538,540
3,815,037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110425</xdr:rowOff>
    </xdr:from>
    <xdr:to>
      <xdr:col>24</xdr:col>
      <xdr:colOff>63500</xdr:colOff>
      <xdr:row>38</xdr:row>
      <xdr:rowOff>134857</xdr:rowOff>
    </xdr:to>
    <xdr:cxnSp macro="">
      <xdr:nvCxnSpPr>
        <xdr:cNvPr id="64" name="直線コネクタ 63"/>
        <xdr:cNvCxnSpPr/>
      </xdr:nvCxnSpPr>
      <xdr:spPr>
        <a:xfrm flipV="1">
          <a:off x="3797300" y="6625525"/>
          <a:ext cx="838200" cy="2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106467</xdr:rowOff>
    </xdr:from>
    <xdr:to>
      <xdr:col>19</xdr:col>
      <xdr:colOff>177800</xdr:colOff>
      <xdr:row>38</xdr:row>
      <xdr:rowOff>134857</xdr:rowOff>
    </xdr:to>
    <xdr:cxnSp macro="">
      <xdr:nvCxnSpPr>
        <xdr:cNvPr id="67" name="直線コネクタ 66"/>
        <xdr:cNvCxnSpPr/>
      </xdr:nvCxnSpPr>
      <xdr:spPr>
        <a:xfrm>
          <a:off x="2908300" y="6621567"/>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106467</xdr:rowOff>
    </xdr:from>
    <xdr:to>
      <xdr:col>15</xdr:col>
      <xdr:colOff>50800</xdr:colOff>
      <xdr:row>38</xdr:row>
      <xdr:rowOff>111811</xdr:rowOff>
    </xdr:to>
    <xdr:cxnSp macro="">
      <xdr:nvCxnSpPr>
        <xdr:cNvPr id="70" name="直線コネクタ 69"/>
        <xdr:cNvCxnSpPr/>
      </xdr:nvCxnSpPr>
      <xdr:spPr>
        <a:xfrm flipV="1">
          <a:off x="2019300" y="662156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111811</xdr:rowOff>
    </xdr:from>
    <xdr:to>
      <xdr:col>10</xdr:col>
      <xdr:colOff>114300</xdr:colOff>
      <xdr:row>38</xdr:row>
      <xdr:rowOff>128484</xdr:rowOff>
    </xdr:to>
    <xdr:cxnSp macro="">
      <xdr:nvCxnSpPr>
        <xdr:cNvPr id="73" name="直線コネクタ 72"/>
        <xdr:cNvCxnSpPr/>
      </xdr:nvCxnSpPr>
      <xdr:spPr>
        <a:xfrm flipV="1">
          <a:off x="1130300" y="6626911"/>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59625</xdr:rowOff>
    </xdr:from>
    <xdr:to>
      <xdr:col>24</xdr:col>
      <xdr:colOff>114300</xdr:colOff>
      <xdr:row>38</xdr:row>
      <xdr:rowOff>161225</xdr:rowOff>
    </xdr:to>
    <xdr:sp macro="" textlink="">
      <xdr:nvSpPr>
        <xdr:cNvPr id="83" name="楕円 82"/>
        <xdr:cNvSpPr/>
      </xdr:nvSpPr>
      <xdr:spPr>
        <a:xfrm>
          <a:off x="4584700" y="65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146002</xdr:rowOff>
    </xdr:from>
    <xdr:ext cx="534377" cy="259045"/>
    <xdr:sp macro="" textlink="">
      <xdr:nvSpPr>
        <xdr:cNvPr id="84" name="議会費該当値テキスト"/>
        <xdr:cNvSpPr txBox="1"/>
      </xdr:nvSpPr>
      <xdr:spPr>
        <a:xfrm>
          <a:off x="4686300" y="64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84057</xdr:rowOff>
    </xdr:from>
    <xdr:to>
      <xdr:col>20</xdr:col>
      <xdr:colOff>38100</xdr:colOff>
      <xdr:row>39</xdr:row>
      <xdr:rowOff>14207</xdr:rowOff>
    </xdr:to>
    <xdr:sp macro="" textlink="">
      <xdr:nvSpPr>
        <xdr:cNvPr id="85" name="楕円 84"/>
        <xdr:cNvSpPr/>
      </xdr:nvSpPr>
      <xdr:spPr>
        <a:xfrm>
          <a:off x="3746500" y="65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5334</xdr:rowOff>
    </xdr:from>
    <xdr:ext cx="534377" cy="259045"/>
    <xdr:sp macro="" textlink="">
      <xdr:nvSpPr>
        <xdr:cNvPr id="86" name="テキスト ボックス 85"/>
        <xdr:cNvSpPr txBox="1"/>
      </xdr:nvSpPr>
      <xdr:spPr>
        <a:xfrm>
          <a:off x="3530111" y="66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55667</xdr:rowOff>
    </xdr:from>
    <xdr:to>
      <xdr:col>15</xdr:col>
      <xdr:colOff>101600</xdr:colOff>
      <xdr:row>38</xdr:row>
      <xdr:rowOff>157267</xdr:rowOff>
    </xdr:to>
    <xdr:sp macro="" textlink="">
      <xdr:nvSpPr>
        <xdr:cNvPr id="87" name="楕円 86"/>
        <xdr:cNvSpPr/>
      </xdr:nvSpPr>
      <xdr:spPr>
        <a:xfrm>
          <a:off x="2857500" y="65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148394</xdr:rowOff>
    </xdr:from>
    <xdr:ext cx="534377" cy="259045"/>
    <xdr:sp macro="" textlink="">
      <xdr:nvSpPr>
        <xdr:cNvPr id="88" name="テキスト ボックス 87"/>
        <xdr:cNvSpPr txBox="1"/>
      </xdr:nvSpPr>
      <xdr:spPr>
        <a:xfrm>
          <a:off x="2641111" y="66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61011</xdr:rowOff>
    </xdr:from>
    <xdr:to>
      <xdr:col>10</xdr:col>
      <xdr:colOff>165100</xdr:colOff>
      <xdr:row>38</xdr:row>
      <xdr:rowOff>162611</xdr:rowOff>
    </xdr:to>
    <xdr:sp macro="" textlink="">
      <xdr:nvSpPr>
        <xdr:cNvPr id="89" name="楕円 88"/>
        <xdr:cNvSpPr/>
      </xdr:nvSpPr>
      <xdr:spPr>
        <a:xfrm>
          <a:off x="1968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153738</xdr:rowOff>
    </xdr:from>
    <xdr:ext cx="534377" cy="259045"/>
    <xdr:sp macro="" textlink="">
      <xdr:nvSpPr>
        <xdr:cNvPr id="90" name="テキスト ボックス 89"/>
        <xdr:cNvSpPr txBox="1"/>
      </xdr:nvSpPr>
      <xdr:spPr>
        <a:xfrm>
          <a:off x="1752111" y="66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77684</xdr:rowOff>
    </xdr:from>
    <xdr:to>
      <xdr:col>6</xdr:col>
      <xdr:colOff>38100</xdr:colOff>
      <xdr:row>39</xdr:row>
      <xdr:rowOff>7834</xdr:rowOff>
    </xdr:to>
    <xdr:sp macro="" textlink="">
      <xdr:nvSpPr>
        <xdr:cNvPr id="91" name="楕円 90"/>
        <xdr:cNvSpPr/>
      </xdr:nvSpPr>
      <xdr:spPr>
        <a:xfrm>
          <a:off x="1079500" y="65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170411</xdr:rowOff>
    </xdr:from>
    <xdr:ext cx="534377" cy="259045"/>
    <xdr:sp macro="" textlink="">
      <xdr:nvSpPr>
        <xdr:cNvPr id="92" name="テキスト ボックス 91"/>
        <xdr:cNvSpPr txBox="1"/>
      </xdr:nvSpPr>
      <xdr:spPr>
        <a:xfrm>
          <a:off x="863111" y="66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61641</xdr:rowOff>
    </xdr:from>
    <xdr:to>
      <xdr:col>24</xdr:col>
      <xdr:colOff>63500</xdr:colOff>
      <xdr:row>58</xdr:row>
      <xdr:rowOff>71459</xdr:rowOff>
    </xdr:to>
    <xdr:cxnSp macro="">
      <xdr:nvCxnSpPr>
        <xdr:cNvPr id="121" name="直線コネクタ 120"/>
        <xdr:cNvCxnSpPr/>
      </xdr:nvCxnSpPr>
      <xdr:spPr>
        <a:xfrm>
          <a:off x="3797300" y="10005741"/>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61641</xdr:rowOff>
    </xdr:from>
    <xdr:to>
      <xdr:col>19</xdr:col>
      <xdr:colOff>177800</xdr:colOff>
      <xdr:row>58</xdr:row>
      <xdr:rowOff>62619</xdr:rowOff>
    </xdr:to>
    <xdr:cxnSp macro="">
      <xdr:nvCxnSpPr>
        <xdr:cNvPr id="124" name="直線コネクタ 123"/>
        <xdr:cNvCxnSpPr/>
      </xdr:nvCxnSpPr>
      <xdr:spPr>
        <a:xfrm flipV="1">
          <a:off x="2908300" y="10005741"/>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62619</xdr:rowOff>
    </xdr:from>
    <xdr:to>
      <xdr:col>15</xdr:col>
      <xdr:colOff>50800</xdr:colOff>
      <xdr:row>58</xdr:row>
      <xdr:rowOff>123737</xdr:rowOff>
    </xdr:to>
    <xdr:cxnSp macro="">
      <xdr:nvCxnSpPr>
        <xdr:cNvPr id="127" name="直線コネクタ 126"/>
        <xdr:cNvCxnSpPr/>
      </xdr:nvCxnSpPr>
      <xdr:spPr>
        <a:xfrm flipV="1">
          <a:off x="2019300" y="10006719"/>
          <a:ext cx="8890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122077</xdr:rowOff>
    </xdr:from>
    <xdr:to>
      <xdr:col>10</xdr:col>
      <xdr:colOff>114300</xdr:colOff>
      <xdr:row>58</xdr:row>
      <xdr:rowOff>123737</xdr:rowOff>
    </xdr:to>
    <xdr:cxnSp macro="">
      <xdr:nvCxnSpPr>
        <xdr:cNvPr id="130" name="直線コネクタ 129"/>
        <xdr:cNvCxnSpPr/>
      </xdr:nvCxnSpPr>
      <xdr:spPr>
        <a:xfrm>
          <a:off x="1130300" y="10066177"/>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19086</xdr:rowOff>
    </xdr:from>
    <xdr:ext cx="599010" cy="259045"/>
    <xdr:sp macro="" textlink="">
      <xdr:nvSpPr>
        <xdr:cNvPr id="132" name="テキスト ボックス 131"/>
        <xdr:cNvSpPr txBox="1"/>
      </xdr:nvSpPr>
      <xdr:spPr>
        <a:xfrm>
          <a:off x="1719795"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20659</xdr:rowOff>
    </xdr:from>
    <xdr:to>
      <xdr:col>24</xdr:col>
      <xdr:colOff>114300</xdr:colOff>
      <xdr:row>58</xdr:row>
      <xdr:rowOff>122259</xdr:rowOff>
    </xdr:to>
    <xdr:sp macro="" textlink="">
      <xdr:nvSpPr>
        <xdr:cNvPr id="140" name="楕円 139"/>
        <xdr:cNvSpPr/>
      </xdr:nvSpPr>
      <xdr:spPr>
        <a:xfrm>
          <a:off x="4584700" y="99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10841</xdr:rowOff>
    </xdr:from>
    <xdr:to>
      <xdr:col>20</xdr:col>
      <xdr:colOff>38100</xdr:colOff>
      <xdr:row>58</xdr:row>
      <xdr:rowOff>112441</xdr:rowOff>
    </xdr:to>
    <xdr:sp macro="" textlink="">
      <xdr:nvSpPr>
        <xdr:cNvPr id="142" name="楕円 141"/>
        <xdr:cNvSpPr/>
      </xdr:nvSpPr>
      <xdr:spPr>
        <a:xfrm>
          <a:off x="3746500" y="99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103568</xdr:rowOff>
    </xdr:from>
    <xdr:ext cx="599010" cy="259045"/>
    <xdr:sp macro="" textlink="">
      <xdr:nvSpPr>
        <xdr:cNvPr id="143" name="テキスト ボックス 142"/>
        <xdr:cNvSpPr txBox="1"/>
      </xdr:nvSpPr>
      <xdr:spPr>
        <a:xfrm>
          <a:off x="3497795" y="1004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11819</xdr:rowOff>
    </xdr:from>
    <xdr:to>
      <xdr:col>15</xdr:col>
      <xdr:colOff>101600</xdr:colOff>
      <xdr:row>58</xdr:row>
      <xdr:rowOff>113419</xdr:rowOff>
    </xdr:to>
    <xdr:sp macro="" textlink="">
      <xdr:nvSpPr>
        <xdr:cNvPr id="144" name="楕円 143"/>
        <xdr:cNvSpPr/>
      </xdr:nvSpPr>
      <xdr:spPr>
        <a:xfrm>
          <a:off x="2857500" y="9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104546</xdr:rowOff>
    </xdr:from>
    <xdr:ext cx="599010" cy="259045"/>
    <xdr:sp macro="" textlink="">
      <xdr:nvSpPr>
        <xdr:cNvPr id="145" name="テキスト ボックス 144"/>
        <xdr:cNvSpPr txBox="1"/>
      </xdr:nvSpPr>
      <xdr:spPr>
        <a:xfrm>
          <a:off x="2608795" y="100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72937</xdr:rowOff>
    </xdr:from>
    <xdr:to>
      <xdr:col>10</xdr:col>
      <xdr:colOff>165100</xdr:colOff>
      <xdr:row>59</xdr:row>
      <xdr:rowOff>3087</xdr:rowOff>
    </xdr:to>
    <xdr:sp macro="" textlink="">
      <xdr:nvSpPr>
        <xdr:cNvPr id="146" name="楕円 145"/>
        <xdr:cNvSpPr/>
      </xdr:nvSpPr>
      <xdr:spPr>
        <a:xfrm>
          <a:off x="1968500" y="100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165664</xdr:rowOff>
    </xdr:from>
    <xdr:ext cx="599010" cy="259045"/>
    <xdr:sp macro="" textlink="">
      <xdr:nvSpPr>
        <xdr:cNvPr id="147" name="テキスト ボックス 146"/>
        <xdr:cNvSpPr txBox="1"/>
      </xdr:nvSpPr>
      <xdr:spPr>
        <a:xfrm>
          <a:off x="1719795" y="1010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71277</xdr:rowOff>
    </xdr:from>
    <xdr:to>
      <xdr:col>6</xdr:col>
      <xdr:colOff>38100</xdr:colOff>
      <xdr:row>59</xdr:row>
      <xdr:rowOff>1427</xdr:rowOff>
    </xdr:to>
    <xdr:sp macro="" textlink="">
      <xdr:nvSpPr>
        <xdr:cNvPr id="148" name="楕円 147"/>
        <xdr:cNvSpPr/>
      </xdr:nvSpPr>
      <xdr:spPr>
        <a:xfrm>
          <a:off x="1079500" y="100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164004</xdr:rowOff>
    </xdr:from>
    <xdr:ext cx="599010" cy="259045"/>
    <xdr:sp macro="" textlink="">
      <xdr:nvSpPr>
        <xdr:cNvPr id="149" name="テキスト ボックス 148"/>
        <xdr:cNvSpPr txBox="1"/>
      </xdr:nvSpPr>
      <xdr:spPr>
        <a:xfrm>
          <a:off x="830795" y="101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98582</xdr:rowOff>
    </xdr:from>
    <xdr:to>
      <xdr:col>24</xdr:col>
      <xdr:colOff>63500</xdr:colOff>
      <xdr:row>78</xdr:row>
      <xdr:rowOff>132693</xdr:rowOff>
    </xdr:to>
    <xdr:cxnSp macro="">
      <xdr:nvCxnSpPr>
        <xdr:cNvPr id="177" name="直線コネクタ 176"/>
        <xdr:cNvCxnSpPr/>
      </xdr:nvCxnSpPr>
      <xdr:spPr>
        <a:xfrm flipV="1">
          <a:off x="3797300" y="13300232"/>
          <a:ext cx="838200" cy="20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132693</xdr:rowOff>
    </xdr:from>
    <xdr:to>
      <xdr:col>19</xdr:col>
      <xdr:colOff>177800</xdr:colOff>
      <xdr:row>79</xdr:row>
      <xdr:rowOff>30232</xdr:rowOff>
    </xdr:to>
    <xdr:cxnSp macro="">
      <xdr:nvCxnSpPr>
        <xdr:cNvPr id="180" name="直線コネクタ 179"/>
        <xdr:cNvCxnSpPr/>
      </xdr:nvCxnSpPr>
      <xdr:spPr>
        <a:xfrm flipV="1">
          <a:off x="2908300" y="13505793"/>
          <a:ext cx="889000" cy="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128333</xdr:rowOff>
    </xdr:from>
    <xdr:to>
      <xdr:col>15</xdr:col>
      <xdr:colOff>50800</xdr:colOff>
      <xdr:row>79</xdr:row>
      <xdr:rowOff>30232</xdr:rowOff>
    </xdr:to>
    <xdr:cxnSp macro="">
      <xdr:nvCxnSpPr>
        <xdr:cNvPr id="183" name="直線コネクタ 182"/>
        <xdr:cNvCxnSpPr/>
      </xdr:nvCxnSpPr>
      <xdr:spPr>
        <a:xfrm>
          <a:off x="2019300" y="13501433"/>
          <a:ext cx="8890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152554</xdr:rowOff>
    </xdr:from>
    <xdr:ext cx="599010" cy="259045"/>
    <xdr:sp macro="" textlink="">
      <xdr:nvSpPr>
        <xdr:cNvPr id="185" name="テキスト ボックス 184"/>
        <xdr:cNvSpPr txBox="1"/>
      </xdr:nvSpPr>
      <xdr:spPr>
        <a:xfrm>
          <a:off x="2608795" y="131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128333</xdr:rowOff>
    </xdr:from>
    <xdr:to>
      <xdr:col>10</xdr:col>
      <xdr:colOff>114300</xdr:colOff>
      <xdr:row>79</xdr:row>
      <xdr:rowOff>43287</xdr:rowOff>
    </xdr:to>
    <xdr:cxnSp macro="">
      <xdr:nvCxnSpPr>
        <xdr:cNvPr id="186" name="直線コネクタ 185"/>
        <xdr:cNvCxnSpPr/>
      </xdr:nvCxnSpPr>
      <xdr:spPr>
        <a:xfrm flipV="1">
          <a:off x="1130300" y="13501433"/>
          <a:ext cx="8890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47782</xdr:rowOff>
    </xdr:from>
    <xdr:to>
      <xdr:col>24</xdr:col>
      <xdr:colOff>114300</xdr:colOff>
      <xdr:row>77</xdr:row>
      <xdr:rowOff>149382</xdr:rowOff>
    </xdr:to>
    <xdr:sp macro="" textlink="">
      <xdr:nvSpPr>
        <xdr:cNvPr id="196" name="楕円 195"/>
        <xdr:cNvSpPr/>
      </xdr:nvSpPr>
      <xdr:spPr>
        <a:xfrm>
          <a:off x="4584700" y="132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70659</xdr:rowOff>
    </xdr:from>
    <xdr:ext cx="599010" cy="259045"/>
    <xdr:sp macro="" textlink="">
      <xdr:nvSpPr>
        <xdr:cNvPr id="197" name="民生費該当値テキスト"/>
        <xdr:cNvSpPr txBox="1"/>
      </xdr:nvSpPr>
      <xdr:spPr>
        <a:xfrm>
          <a:off x="4686300" y="1310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81893</xdr:rowOff>
    </xdr:from>
    <xdr:to>
      <xdr:col>20</xdr:col>
      <xdr:colOff>38100</xdr:colOff>
      <xdr:row>79</xdr:row>
      <xdr:rowOff>12043</xdr:rowOff>
    </xdr:to>
    <xdr:sp macro="" textlink="">
      <xdr:nvSpPr>
        <xdr:cNvPr id="198" name="楕円 197"/>
        <xdr:cNvSpPr/>
      </xdr:nvSpPr>
      <xdr:spPr>
        <a:xfrm>
          <a:off x="3746500" y="134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3170</xdr:rowOff>
    </xdr:from>
    <xdr:ext cx="599010" cy="259045"/>
    <xdr:sp macro="" textlink="">
      <xdr:nvSpPr>
        <xdr:cNvPr id="199" name="テキスト ボックス 198"/>
        <xdr:cNvSpPr txBox="1"/>
      </xdr:nvSpPr>
      <xdr:spPr>
        <a:xfrm>
          <a:off x="3497795" y="135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150882</xdr:rowOff>
    </xdr:from>
    <xdr:to>
      <xdr:col>15</xdr:col>
      <xdr:colOff>101600</xdr:colOff>
      <xdr:row>79</xdr:row>
      <xdr:rowOff>81032</xdr:rowOff>
    </xdr:to>
    <xdr:sp macro="" textlink="">
      <xdr:nvSpPr>
        <xdr:cNvPr id="200" name="楕円 199"/>
        <xdr:cNvSpPr/>
      </xdr:nvSpPr>
      <xdr:spPr>
        <a:xfrm>
          <a:off x="2857500" y="135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72159</xdr:rowOff>
    </xdr:from>
    <xdr:ext cx="599010" cy="259045"/>
    <xdr:sp macro="" textlink="">
      <xdr:nvSpPr>
        <xdr:cNvPr id="201" name="テキスト ボックス 200"/>
        <xdr:cNvSpPr txBox="1"/>
      </xdr:nvSpPr>
      <xdr:spPr>
        <a:xfrm>
          <a:off x="2608795" y="1361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77533</xdr:rowOff>
    </xdr:from>
    <xdr:to>
      <xdr:col>10</xdr:col>
      <xdr:colOff>165100</xdr:colOff>
      <xdr:row>79</xdr:row>
      <xdr:rowOff>7683</xdr:rowOff>
    </xdr:to>
    <xdr:sp macro="" textlink="">
      <xdr:nvSpPr>
        <xdr:cNvPr id="202" name="楕円 201"/>
        <xdr:cNvSpPr/>
      </xdr:nvSpPr>
      <xdr:spPr>
        <a:xfrm>
          <a:off x="1968500" y="134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24210</xdr:rowOff>
    </xdr:from>
    <xdr:ext cx="599010" cy="259045"/>
    <xdr:sp macro="" textlink="">
      <xdr:nvSpPr>
        <xdr:cNvPr id="203" name="テキスト ボックス 202"/>
        <xdr:cNvSpPr txBox="1"/>
      </xdr:nvSpPr>
      <xdr:spPr>
        <a:xfrm>
          <a:off x="1719795" y="1322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163937</xdr:rowOff>
    </xdr:from>
    <xdr:to>
      <xdr:col>6</xdr:col>
      <xdr:colOff>38100</xdr:colOff>
      <xdr:row>79</xdr:row>
      <xdr:rowOff>94087</xdr:rowOff>
    </xdr:to>
    <xdr:sp macro="" textlink="">
      <xdr:nvSpPr>
        <xdr:cNvPr id="204" name="楕円 203"/>
        <xdr:cNvSpPr/>
      </xdr:nvSpPr>
      <xdr:spPr>
        <a:xfrm>
          <a:off x="10795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85214</xdr:rowOff>
    </xdr:from>
    <xdr:ext cx="599010" cy="259045"/>
    <xdr:sp macro="" textlink="">
      <xdr:nvSpPr>
        <xdr:cNvPr id="205" name="テキスト ボックス 204"/>
        <xdr:cNvSpPr txBox="1"/>
      </xdr:nvSpPr>
      <xdr:spPr>
        <a:xfrm>
          <a:off x="830795" y="136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106910</xdr:rowOff>
    </xdr:from>
    <xdr:to>
      <xdr:col>24</xdr:col>
      <xdr:colOff>63500</xdr:colOff>
      <xdr:row>97</xdr:row>
      <xdr:rowOff>141625</xdr:rowOff>
    </xdr:to>
    <xdr:cxnSp macro="">
      <xdr:nvCxnSpPr>
        <xdr:cNvPr id="234" name="直線コネクタ 233"/>
        <xdr:cNvCxnSpPr/>
      </xdr:nvCxnSpPr>
      <xdr:spPr>
        <a:xfrm flipV="1">
          <a:off x="3797300" y="16737560"/>
          <a:ext cx="8382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141625</xdr:rowOff>
    </xdr:from>
    <xdr:to>
      <xdr:col>19</xdr:col>
      <xdr:colOff>177800</xdr:colOff>
      <xdr:row>98</xdr:row>
      <xdr:rowOff>20411</xdr:rowOff>
    </xdr:to>
    <xdr:cxnSp macro="">
      <xdr:nvCxnSpPr>
        <xdr:cNvPr id="237" name="直線コネクタ 236"/>
        <xdr:cNvCxnSpPr/>
      </xdr:nvCxnSpPr>
      <xdr:spPr>
        <a:xfrm flipV="1">
          <a:off x="2908300" y="16772275"/>
          <a:ext cx="889000" cy="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20411</xdr:rowOff>
    </xdr:from>
    <xdr:to>
      <xdr:col>15</xdr:col>
      <xdr:colOff>50800</xdr:colOff>
      <xdr:row>98</xdr:row>
      <xdr:rowOff>20824</xdr:rowOff>
    </xdr:to>
    <xdr:cxnSp macro="">
      <xdr:nvCxnSpPr>
        <xdr:cNvPr id="240" name="直線コネクタ 239"/>
        <xdr:cNvCxnSpPr/>
      </xdr:nvCxnSpPr>
      <xdr:spPr>
        <a:xfrm flipV="1">
          <a:off x="2019300" y="16822511"/>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20824</xdr:rowOff>
    </xdr:from>
    <xdr:to>
      <xdr:col>10</xdr:col>
      <xdr:colOff>114300</xdr:colOff>
      <xdr:row>98</xdr:row>
      <xdr:rowOff>32958</xdr:rowOff>
    </xdr:to>
    <xdr:cxnSp macro="">
      <xdr:nvCxnSpPr>
        <xdr:cNvPr id="243" name="直線コネクタ 242"/>
        <xdr:cNvCxnSpPr/>
      </xdr:nvCxnSpPr>
      <xdr:spPr>
        <a:xfrm flipV="1">
          <a:off x="1130300" y="16822924"/>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81329</xdr:rowOff>
    </xdr:from>
    <xdr:ext cx="534377" cy="259045"/>
    <xdr:sp macro="" textlink="">
      <xdr:nvSpPr>
        <xdr:cNvPr id="245" name="テキスト ボックス 244"/>
        <xdr:cNvSpPr txBox="1"/>
      </xdr:nvSpPr>
      <xdr:spPr>
        <a:xfrm>
          <a:off x="1752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47" name="テキスト ボックス 246"/>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56110</xdr:rowOff>
    </xdr:from>
    <xdr:to>
      <xdr:col>24</xdr:col>
      <xdr:colOff>114300</xdr:colOff>
      <xdr:row>97</xdr:row>
      <xdr:rowOff>157710</xdr:rowOff>
    </xdr:to>
    <xdr:sp macro="" textlink="">
      <xdr:nvSpPr>
        <xdr:cNvPr id="253" name="楕円 252"/>
        <xdr:cNvSpPr/>
      </xdr:nvSpPr>
      <xdr:spPr>
        <a:xfrm>
          <a:off x="4584700" y="166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34537</xdr:rowOff>
    </xdr:from>
    <xdr:ext cx="599010" cy="259045"/>
    <xdr:sp macro="" textlink="">
      <xdr:nvSpPr>
        <xdr:cNvPr id="254" name="衛生費該当値テキスト"/>
        <xdr:cNvSpPr txBox="1"/>
      </xdr:nvSpPr>
      <xdr:spPr>
        <a:xfrm>
          <a:off x="4686300" y="1666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90825</xdr:rowOff>
    </xdr:from>
    <xdr:to>
      <xdr:col>20</xdr:col>
      <xdr:colOff>38100</xdr:colOff>
      <xdr:row>98</xdr:row>
      <xdr:rowOff>20975</xdr:rowOff>
    </xdr:to>
    <xdr:sp macro="" textlink="">
      <xdr:nvSpPr>
        <xdr:cNvPr id="255" name="楕円 254"/>
        <xdr:cNvSpPr/>
      </xdr:nvSpPr>
      <xdr:spPr>
        <a:xfrm>
          <a:off x="3746500" y="1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12102</xdr:rowOff>
    </xdr:from>
    <xdr:ext cx="599010" cy="259045"/>
    <xdr:sp macro="" textlink="">
      <xdr:nvSpPr>
        <xdr:cNvPr id="256" name="テキスト ボックス 255"/>
        <xdr:cNvSpPr txBox="1"/>
      </xdr:nvSpPr>
      <xdr:spPr>
        <a:xfrm>
          <a:off x="3497795" y="168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141061</xdr:rowOff>
    </xdr:from>
    <xdr:to>
      <xdr:col>15</xdr:col>
      <xdr:colOff>101600</xdr:colOff>
      <xdr:row>98</xdr:row>
      <xdr:rowOff>71211</xdr:rowOff>
    </xdr:to>
    <xdr:sp macro="" textlink="">
      <xdr:nvSpPr>
        <xdr:cNvPr id="257" name="楕円 256"/>
        <xdr:cNvSpPr/>
      </xdr:nvSpPr>
      <xdr:spPr>
        <a:xfrm>
          <a:off x="2857500" y="16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62338</xdr:rowOff>
    </xdr:from>
    <xdr:ext cx="599010" cy="259045"/>
    <xdr:sp macro="" textlink="">
      <xdr:nvSpPr>
        <xdr:cNvPr id="258" name="テキスト ボックス 257"/>
        <xdr:cNvSpPr txBox="1"/>
      </xdr:nvSpPr>
      <xdr:spPr>
        <a:xfrm>
          <a:off x="2608795" y="168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141474</xdr:rowOff>
    </xdr:from>
    <xdr:to>
      <xdr:col>10</xdr:col>
      <xdr:colOff>165100</xdr:colOff>
      <xdr:row>98</xdr:row>
      <xdr:rowOff>71624</xdr:rowOff>
    </xdr:to>
    <xdr:sp macro="" textlink="">
      <xdr:nvSpPr>
        <xdr:cNvPr id="259" name="楕円 258"/>
        <xdr:cNvSpPr/>
      </xdr:nvSpPr>
      <xdr:spPr>
        <a:xfrm>
          <a:off x="1968500" y="16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88151</xdr:rowOff>
    </xdr:from>
    <xdr:ext cx="599010" cy="259045"/>
    <xdr:sp macro="" textlink="">
      <xdr:nvSpPr>
        <xdr:cNvPr id="260" name="テキスト ボックス 259"/>
        <xdr:cNvSpPr txBox="1"/>
      </xdr:nvSpPr>
      <xdr:spPr>
        <a:xfrm>
          <a:off x="1719795" y="1654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153608</xdr:rowOff>
    </xdr:from>
    <xdr:to>
      <xdr:col>6</xdr:col>
      <xdr:colOff>38100</xdr:colOff>
      <xdr:row>98</xdr:row>
      <xdr:rowOff>83758</xdr:rowOff>
    </xdr:to>
    <xdr:sp macro="" textlink="">
      <xdr:nvSpPr>
        <xdr:cNvPr id="261" name="楕円 260"/>
        <xdr:cNvSpPr/>
      </xdr:nvSpPr>
      <xdr:spPr>
        <a:xfrm>
          <a:off x="1079500" y="167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100285</xdr:rowOff>
    </xdr:from>
    <xdr:ext cx="534377" cy="259045"/>
    <xdr:sp macro="" textlink="">
      <xdr:nvSpPr>
        <xdr:cNvPr id="262" name="テキスト ボックス 261"/>
        <xdr:cNvSpPr txBox="1"/>
      </xdr:nvSpPr>
      <xdr:spPr>
        <a:xfrm>
          <a:off x="863111" y="165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16542</xdr:rowOff>
    </xdr:from>
    <xdr:to>
      <xdr:col>55</xdr:col>
      <xdr:colOff>0</xdr:colOff>
      <xdr:row>39</xdr:row>
      <xdr:rowOff>26162</xdr:rowOff>
    </xdr:to>
    <xdr:cxnSp macro="">
      <xdr:nvCxnSpPr>
        <xdr:cNvPr id="291" name="直線コネクタ 290"/>
        <xdr:cNvCxnSpPr/>
      </xdr:nvCxnSpPr>
      <xdr:spPr>
        <a:xfrm flipV="1">
          <a:off x="9639300" y="6703092"/>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26162</xdr:rowOff>
    </xdr:from>
    <xdr:to>
      <xdr:col>50</xdr:col>
      <xdr:colOff>114300</xdr:colOff>
      <xdr:row>39</xdr:row>
      <xdr:rowOff>28296</xdr:rowOff>
    </xdr:to>
    <xdr:cxnSp macro="">
      <xdr:nvCxnSpPr>
        <xdr:cNvPr id="294" name="直線コネクタ 293"/>
        <xdr:cNvCxnSpPr/>
      </xdr:nvCxnSpPr>
      <xdr:spPr>
        <a:xfrm flipV="1">
          <a:off x="8750300" y="671271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20713</xdr:rowOff>
    </xdr:from>
    <xdr:to>
      <xdr:col>45</xdr:col>
      <xdr:colOff>177800</xdr:colOff>
      <xdr:row>39</xdr:row>
      <xdr:rowOff>28296</xdr:rowOff>
    </xdr:to>
    <xdr:cxnSp macro="">
      <xdr:nvCxnSpPr>
        <xdr:cNvPr id="297" name="直線コネクタ 296"/>
        <xdr:cNvCxnSpPr/>
      </xdr:nvCxnSpPr>
      <xdr:spPr>
        <a:xfrm>
          <a:off x="7861300" y="670726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20713</xdr:rowOff>
    </xdr:from>
    <xdr:to>
      <xdr:col>41</xdr:col>
      <xdr:colOff>50800</xdr:colOff>
      <xdr:row>39</xdr:row>
      <xdr:rowOff>21933</xdr:rowOff>
    </xdr:to>
    <xdr:cxnSp macro="">
      <xdr:nvCxnSpPr>
        <xdr:cNvPr id="300" name="直線コネクタ 299"/>
        <xdr:cNvCxnSpPr/>
      </xdr:nvCxnSpPr>
      <xdr:spPr>
        <a:xfrm flipV="1">
          <a:off x="6972300" y="6707263"/>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2" name="テキスト ボックス 301"/>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4" name="テキスト ボックス 303"/>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137192</xdr:rowOff>
    </xdr:from>
    <xdr:to>
      <xdr:col>55</xdr:col>
      <xdr:colOff>50800</xdr:colOff>
      <xdr:row>39</xdr:row>
      <xdr:rowOff>67342</xdr:rowOff>
    </xdr:to>
    <xdr:sp macro="" textlink="">
      <xdr:nvSpPr>
        <xdr:cNvPr id="310" name="楕円 309"/>
        <xdr:cNvSpPr/>
      </xdr:nvSpPr>
      <xdr:spPr>
        <a:xfrm>
          <a:off x="10426700" y="66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469744" cy="259045"/>
    <xdr:sp macro="" textlink="">
      <xdr:nvSpPr>
        <xdr:cNvPr id="311" name="労働費該当値テキスト"/>
        <xdr:cNvSpPr txBox="1"/>
      </xdr:nvSpPr>
      <xdr:spPr>
        <a:xfrm>
          <a:off x="10528300"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146812</xdr:rowOff>
    </xdr:from>
    <xdr:to>
      <xdr:col>50</xdr:col>
      <xdr:colOff>165100</xdr:colOff>
      <xdr:row>39</xdr:row>
      <xdr:rowOff>76962</xdr:rowOff>
    </xdr:to>
    <xdr:sp macro="" textlink="">
      <xdr:nvSpPr>
        <xdr:cNvPr id="312" name="楕円 311"/>
        <xdr:cNvSpPr/>
      </xdr:nvSpPr>
      <xdr:spPr>
        <a:xfrm>
          <a:off x="9588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68089</xdr:rowOff>
    </xdr:from>
    <xdr:ext cx="378565" cy="259045"/>
    <xdr:sp macro="" textlink="">
      <xdr:nvSpPr>
        <xdr:cNvPr id="313" name="テキスト ボックス 312"/>
        <xdr:cNvSpPr txBox="1"/>
      </xdr:nvSpPr>
      <xdr:spPr>
        <a:xfrm>
          <a:off x="9450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148946</xdr:rowOff>
    </xdr:from>
    <xdr:to>
      <xdr:col>46</xdr:col>
      <xdr:colOff>38100</xdr:colOff>
      <xdr:row>39</xdr:row>
      <xdr:rowOff>79096</xdr:rowOff>
    </xdr:to>
    <xdr:sp macro="" textlink="">
      <xdr:nvSpPr>
        <xdr:cNvPr id="314" name="楕円 313"/>
        <xdr:cNvSpPr/>
      </xdr:nvSpPr>
      <xdr:spPr>
        <a:xfrm>
          <a:off x="8699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70223</xdr:rowOff>
    </xdr:from>
    <xdr:ext cx="378565" cy="259045"/>
    <xdr:sp macro="" textlink="">
      <xdr:nvSpPr>
        <xdr:cNvPr id="315" name="テキスト ボックス 314"/>
        <xdr:cNvSpPr txBox="1"/>
      </xdr:nvSpPr>
      <xdr:spPr>
        <a:xfrm>
          <a:off x="8561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141363</xdr:rowOff>
    </xdr:from>
    <xdr:to>
      <xdr:col>41</xdr:col>
      <xdr:colOff>101600</xdr:colOff>
      <xdr:row>39</xdr:row>
      <xdr:rowOff>71513</xdr:rowOff>
    </xdr:to>
    <xdr:sp macro="" textlink="">
      <xdr:nvSpPr>
        <xdr:cNvPr id="316" name="楕円 315"/>
        <xdr:cNvSpPr/>
      </xdr:nvSpPr>
      <xdr:spPr>
        <a:xfrm>
          <a:off x="7810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88041</xdr:rowOff>
    </xdr:from>
    <xdr:ext cx="469744" cy="259045"/>
    <xdr:sp macro="" textlink="">
      <xdr:nvSpPr>
        <xdr:cNvPr id="317" name="テキスト ボックス 316"/>
        <xdr:cNvSpPr txBox="1"/>
      </xdr:nvSpPr>
      <xdr:spPr>
        <a:xfrm>
          <a:off x="7626428" y="643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142583</xdr:rowOff>
    </xdr:from>
    <xdr:to>
      <xdr:col>36</xdr:col>
      <xdr:colOff>165100</xdr:colOff>
      <xdr:row>39</xdr:row>
      <xdr:rowOff>72733</xdr:rowOff>
    </xdr:to>
    <xdr:sp macro="" textlink="">
      <xdr:nvSpPr>
        <xdr:cNvPr id="318" name="楕円 317"/>
        <xdr:cNvSpPr/>
      </xdr:nvSpPr>
      <xdr:spPr>
        <a:xfrm>
          <a:off x="6921500" y="66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89260</xdr:rowOff>
    </xdr:from>
    <xdr:ext cx="469744" cy="259045"/>
    <xdr:sp macro="" textlink="">
      <xdr:nvSpPr>
        <xdr:cNvPr id="319" name="テキスト ボックス 318"/>
        <xdr:cNvSpPr txBox="1"/>
      </xdr:nvSpPr>
      <xdr:spPr>
        <a:xfrm>
          <a:off x="6737428" y="64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70354</xdr:rowOff>
    </xdr:from>
    <xdr:to>
      <xdr:col>55</xdr:col>
      <xdr:colOff>0</xdr:colOff>
      <xdr:row>57</xdr:row>
      <xdr:rowOff>115436</xdr:rowOff>
    </xdr:to>
    <xdr:cxnSp macro="">
      <xdr:nvCxnSpPr>
        <xdr:cNvPr id="346" name="直線コネクタ 345"/>
        <xdr:cNvCxnSpPr/>
      </xdr:nvCxnSpPr>
      <xdr:spPr>
        <a:xfrm flipV="1">
          <a:off x="9639300" y="9843004"/>
          <a:ext cx="838200" cy="4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99887</xdr:rowOff>
    </xdr:from>
    <xdr:to>
      <xdr:col>50</xdr:col>
      <xdr:colOff>114300</xdr:colOff>
      <xdr:row>57</xdr:row>
      <xdr:rowOff>115436</xdr:rowOff>
    </xdr:to>
    <xdr:cxnSp macro="">
      <xdr:nvCxnSpPr>
        <xdr:cNvPr id="349" name="直線コネクタ 348"/>
        <xdr:cNvCxnSpPr/>
      </xdr:nvCxnSpPr>
      <xdr:spPr>
        <a:xfrm>
          <a:off x="8750300" y="9872537"/>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61183</xdr:rowOff>
    </xdr:from>
    <xdr:to>
      <xdr:col>45</xdr:col>
      <xdr:colOff>177800</xdr:colOff>
      <xdr:row>57</xdr:row>
      <xdr:rowOff>99887</xdr:rowOff>
    </xdr:to>
    <xdr:cxnSp macro="">
      <xdr:nvCxnSpPr>
        <xdr:cNvPr id="352" name="直線コネクタ 351"/>
        <xdr:cNvCxnSpPr/>
      </xdr:nvCxnSpPr>
      <xdr:spPr>
        <a:xfrm>
          <a:off x="7861300" y="9833833"/>
          <a:ext cx="889000" cy="3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61183</xdr:rowOff>
    </xdr:from>
    <xdr:to>
      <xdr:col>41</xdr:col>
      <xdr:colOff>50800</xdr:colOff>
      <xdr:row>57</xdr:row>
      <xdr:rowOff>119535</xdr:rowOff>
    </xdr:to>
    <xdr:cxnSp macro="">
      <xdr:nvCxnSpPr>
        <xdr:cNvPr id="355" name="直線コネクタ 354"/>
        <xdr:cNvCxnSpPr/>
      </xdr:nvCxnSpPr>
      <xdr:spPr>
        <a:xfrm flipV="1">
          <a:off x="6972300" y="9833833"/>
          <a:ext cx="889000" cy="5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19554</xdr:rowOff>
    </xdr:from>
    <xdr:to>
      <xdr:col>55</xdr:col>
      <xdr:colOff>50800</xdr:colOff>
      <xdr:row>57</xdr:row>
      <xdr:rowOff>121154</xdr:rowOff>
    </xdr:to>
    <xdr:sp macro="" textlink="">
      <xdr:nvSpPr>
        <xdr:cNvPr id="365" name="楕円 364"/>
        <xdr:cNvSpPr/>
      </xdr:nvSpPr>
      <xdr:spPr>
        <a:xfrm>
          <a:off x="10426700" y="97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169431</xdr:rowOff>
    </xdr:from>
    <xdr:ext cx="599010" cy="259045"/>
    <xdr:sp macro="" textlink="">
      <xdr:nvSpPr>
        <xdr:cNvPr id="366" name="農林水産業費該当値テキスト"/>
        <xdr:cNvSpPr txBox="1"/>
      </xdr:nvSpPr>
      <xdr:spPr>
        <a:xfrm>
          <a:off x="10528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64636</xdr:rowOff>
    </xdr:from>
    <xdr:to>
      <xdr:col>50</xdr:col>
      <xdr:colOff>165100</xdr:colOff>
      <xdr:row>57</xdr:row>
      <xdr:rowOff>166236</xdr:rowOff>
    </xdr:to>
    <xdr:sp macro="" textlink="">
      <xdr:nvSpPr>
        <xdr:cNvPr id="367" name="楕円 366"/>
        <xdr:cNvSpPr/>
      </xdr:nvSpPr>
      <xdr:spPr>
        <a:xfrm>
          <a:off x="9588500" y="98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157363</xdr:rowOff>
    </xdr:from>
    <xdr:ext cx="534377" cy="259045"/>
    <xdr:sp macro="" textlink="">
      <xdr:nvSpPr>
        <xdr:cNvPr id="368" name="テキスト ボックス 367"/>
        <xdr:cNvSpPr txBox="1"/>
      </xdr:nvSpPr>
      <xdr:spPr>
        <a:xfrm>
          <a:off x="9372111" y="99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49087</xdr:rowOff>
    </xdr:from>
    <xdr:to>
      <xdr:col>46</xdr:col>
      <xdr:colOff>38100</xdr:colOff>
      <xdr:row>57</xdr:row>
      <xdr:rowOff>150687</xdr:rowOff>
    </xdr:to>
    <xdr:sp macro="" textlink="">
      <xdr:nvSpPr>
        <xdr:cNvPr id="369" name="楕円 368"/>
        <xdr:cNvSpPr/>
      </xdr:nvSpPr>
      <xdr:spPr>
        <a:xfrm>
          <a:off x="8699500" y="98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141814</xdr:rowOff>
    </xdr:from>
    <xdr:ext cx="534377" cy="259045"/>
    <xdr:sp macro="" textlink="">
      <xdr:nvSpPr>
        <xdr:cNvPr id="370" name="テキスト ボックス 369"/>
        <xdr:cNvSpPr txBox="1"/>
      </xdr:nvSpPr>
      <xdr:spPr>
        <a:xfrm>
          <a:off x="8483111" y="99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10383</xdr:rowOff>
    </xdr:from>
    <xdr:to>
      <xdr:col>41</xdr:col>
      <xdr:colOff>101600</xdr:colOff>
      <xdr:row>57</xdr:row>
      <xdr:rowOff>111983</xdr:rowOff>
    </xdr:to>
    <xdr:sp macro="" textlink="">
      <xdr:nvSpPr>
        <xdr:cNvPr id="371" name="楕円 370"/>
        <xdr:cNvSpPr/>
      </xdr:nvSpPr>
      <xdr:spPr>
        <a:xfrm>
          <a:off x="7810500" y="97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103110</xdr:rowOff>
    </xdr:from>
    <xdr:ext cx="599010" cy="259045"/>
    <xdr:sp macro="" textlink="">
      <xdr:nvSpPr>
        <xdr:cNvPr id="372" name="テキスト ボックス 371"/>
        <xdr:cNvSpPr txBox="1"/>
      </xdr:nvSpPr>
      <xdr:spPr>
        <a:xfrm>
          <a:off x="7561795" y="987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68735</xdr:rowOff>
    </xdr:from>
    <xdr:to>
      <xdr:col>36</xdr:col>
      <xdr:colOff>165100</xdr:colOff>
      <xdr:row>57</xdr:row>
      <xdr:rowOff>170335</xdr:rowOff>
    </xdr:to>
    <xdr:sp macro="" textlink="">
      <xdr:nvSpPr>
        <xdr:cNvPr id="373" name="楕円 372"/>
        <xdr:cNvSpPr/>
      </xdr:nvSpPr>
      <xdr:spPr>
        <a:xfrm>
          <a:off x="6921500" y="98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161462</xdr:rowOff>
    </xdr:from>
    <xdr:ext cx="534377" cy="259045"/>
    <xdr:sp macro="" textlink="">
      <xdr:nvSpPr>
        <xdr:cNvPr id="374" name="テキスト ボックス 373"/>
        <xdr:cNvSpPr txBox="1"/>
      </xdr:nvSpPr>
      <xdr:spPr>
        <a:xfrm>
          <a:off x="6705111" y="99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128642</xdr:rowOff>
    </xdr:from>
    <xdr:to>
      <xdr:col>55</xdr:col>
      <xdr:colOff>0</xdr:colOff>
      <xdr:row>78</xdr:row>
      <xdr:rowOff>141829</xdr:rowOff>
    </xdr:to>
    <xdr:cxnSp macro="">
      <xdr:nvCxnSpPr>
        <xdr:cNvPr id="403" name="直線コネクタ 402"/>
        <xdr:cNvCxnSpPr/>
      </xdr:nvCxnSpPr>
      <xdr:spPr>
        <a:xfrm>
          <a:off x="9639300" y="13501742"/>
          <a:ext cx="8382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124354</xdr:rowOff>
    </xdr:from>
    <xdr:to>
      <xdr:col>50</xdr:col>
      <xdr:colOff>114300</xdr:colOff>
      <xdr:row>78</xdr:row>
      <xdr:rowOff>128642</xdr:rowOff>
    </xdr:to>
    <xdr:cxnSp macro="">
      <xdr:nvCxnSpPr>
        <xdr:cNvPr id="406" name="直線コネクタ 405"/>
        <xdr:cNvCxnSpPr/>
      </xdr:nvCxnSpPr>
      <xdr:spPr>
        <a:xfrm>
          <a:off x="8750300" y="13497454"/>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124354</xdr:rowOff>
    </xdr:from>
    <xdr:to>
      <xdr:col>45</xdr:col>
      <xdr:colOff>177800</xdr:colOff>
      <xdr:row>79</xdr:row>
      <xdr:rowOff>1127</xdr:rowOff>
    </xdr:to>
    <xdr:cxnSp macro="">
      <xdr:nvCxnSpPr>
        <xdr:cNvPr id="409" name="直線コネクタ 408"/>
        <xdr:cNvCxnSpPr/>
      </xdr:nvCxnSpPr>
      <xdr:spPr>
        <a:xfrm flipV="1">
          <a:off x="7861300" y="13497454"/>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1" name="テキスト ボックス 410"/>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1127</xdr:rowOff>
    </xdr:from>
    <xdr:to>
      <xdr:col>41</xdr:col>
      <xdr:colOff>50800</xdr:colOff>
      <xdr:row>79</xdr:row>
      <xdr:rowOff>1843</xdr:rowOff>
    </xdr:to>
    <xdr:cxnSp macro="">
      <xdr:nvCxnSpPr>
        <xdr:cNvPr id="412" name="直線コネクタ 411"/>
        <xdr:cNvCxnSpPr/>
      </xdr:nvCxnSpPr>
      <xdr:spPr>
        <a:xfrm flipV="1">
          <a:off x="6972300" y="13545677"/>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4" name="テキスト ボックス 413"/>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6" name="テキスト ボックス 415"/>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91029</xdr:rowOff>
    </xdr:from>
    <xdr:to>
      <xdr:col>55</xdr:col>
      <xdr:colOff>50800</xdr:colOff>
      <xdr:row>79</xdr:row>
      <xdr:rowOff>21179</xdr:rowOff>
    </xdr:to>
    <xdr:sp macro="" textlink="">
      <xdr:nvSpPr>
        <xdr:cNvPr id="422" name="楕円 421"/>
        <xdr:cNvSpPr/>
      </xdr:nvSpPr>
      <xdr:spPr>
        <a:xfrm>
          <a:off x="10426700" y="13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5956</xdr:rowOff>
    </xdr:from>
    <xdr:ext cx="534377" cy="259045"/>
    <xdr:sp macro="" textlink="">
      <xdr:nvSpPr>
        <xdr:cNvPr id="423" name="商工費該当値テキスト"/>
        <xdr:cNvSpPr txBox="1"/>
      </xdr:nvSpPr>
      <xdr:spPr>
        <a:xfrm>
          <a:off x="10528300" y="133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77842</xdr:rowOff>
    </xdr:from>
    <xdr:to>
      <xdr:col>50</xdr:col>
      <xdr:colOff>165100</xdr:colOff>
      <xdr:row>79</xdr:row>
      <xdr:rowOff>7992</xdr:rowOff>
    </xdr:to>
    <xdr:sp macro="" textlink="">
      <xdr:nvSpPr>
        <xdr:cNvPr id="424" name="楕円 423"/>
        <xdr:cNvSpPr/>
      </xdr:nvSpPr>
      <xdr:spPr>
        <a:xfrm>
          <a:off x="9588500" y="134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170569</xdr:rowOff>
    </xdr:from>
    <xdr:ext cx="534377" cy="259045"/>
    <xdr:sp macro="" textlink="">
      <xdr:nvSpPr>
        <xdr:cNvPr id="425" name="テキスト ボックス 424"/>
        <xdr:cNvSpPr txBox="1"/>
      </xdr:nvSpPr>
      <xdr:spPr>
        <a:xfrm>
          <a:off x="9372111" y="135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73554</xdr:rowOff>
    </xdr:from>
    <xdr:to>
      <xdr:col>46</xdr:col>
      <xdr:colOff>38100</xdr:colOff>
      <xdr:row>79</xdr:row>
      <xdr:rowOff>3704</xdr:rowOff>
    </xdr:to>
    <xdr:sp macro="" textlink="">
      <xdr:nvSpPr>
        <xdr:cNvPr id="426" name="楕円 425"/>
        <xdr:cNvSpPr/>
      </xdr:nvSpPr>
      <xdr:spPr>
        <a:xfrm>
          <a:off x="8699500" y="134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166281</xdr:rowOff>
    </xdr:from>
    <xdr:ext cx="534377" cy="259045"/>
    <xdr:sp macro="" textlink="">
      <xdr:nvSpPr>
        <xdr:cNvPr id="427" name="テキスト ボックス 426"/>
        <xdr:cNvSpPr txBox="1"/>
      </xdr:nvSpPr>
      <xdr:spPr>
        <a:xfrm>
          <a:off x="8483111" y="135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121777</xdr:rowOff>
    </xdr:from>
    <xdr:to>
      <xdr:col>41</xdr:col>
      <xdr:colOff>101600</xdr:colOff>
      <xdr:row>79</xdr:row>
      <xdr:rowOff>51927</xdr:rowOff>
    </xdr:to>
    <xdr:sp macro="" textlink="">
      <xdr:nvSpPr>
        <xdr:cNvPr id="428" name="楕円 427"/>
        <xdr:cNvSpPr/>
      </xdr:nvSpPr>
      <xdr:spPr>
        <a:xfrm>
          <a:off x="7810500" y="134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43054</xdr:rowOff>
    </xdr:from>
    <xdr:ext cx="534377" cy="259045"/>
    <xdr:sp macro="" textlink="">
      <xdr:nvSpPr>
        <xdr:cNvPr id="429" name="テキスト ボックス 428"/>
        <xdr:cNvSpPr txBox="1"/>
      </xdr:nvSpPr>
      <xdr:spPr>
        <a:xfrm>
          <a:off x="7594111" y="135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122493</xdr:rowOff>
    </xdr:from>
    <xdr:to>
      <xdr:col>36</xdr:col>
      <xdr:colOff>165100</xdr:colOff>
      <xdr:row>79</xdr:row>
      <xdr:rowOff>52643</xdr:rowOff>
    </xdr:to>
    <xdr:sp macro="" textlink="">
      <xdr:nvSpPr>
        <xdr:cNvPr id="430" name="楕円 429"/>
        <xdr:cNvSpPr/>
      </xdr:nvSpPr>
      <xdr:spPr>
        <a:xfrm>
          <a:off x="6921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43770</xdr:rowOff>
    </xdr:from>
    <xdr:ext cx="534377" cy="259045"/>
    <xdr:sp macro="" textlink="">
      <xdr:nvSpPr>
        <xdr:cNvPr id="431" name="テキスト ボックス 430"/>
        <xdr:cNvSpPr txBox="1"/>
      </xdr:nvSpPr>
      <xdr:spPr>
        <a:xfrm>
          <a:off x="6705111" y="135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81913</xdr:rowOff>
    </xdr:from>
    <xdr:to>
      <xdr:col>55</xdr:col>
      <xdr:colOff>0</xdr:colOff>
      <xdr:row>97</xdr:row>
      <xdr:rowOff>112505</xdr:rowOff>
    </xdr:to>
    <xdr:cxnSp macro="">
      <xdr:nvCxnSpPr>
        <xdr:cNvPr id="456" name="直線コネクタ 455"/>
        <xdr:cNvCxnSpPr/>
      </xdr:nvCxnSpPr>
      <xdr:spPr>
        <a:xfrm flipV="1">
          <a:off x="9639300" y="16712563"/>
          <a:ext cx="838200" cy="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107159</xdr:rowOff>
    </xdr:from>
    <xdr:to>
      <xdr:col>50</xdr:col>
      <xdr:colOff>114300</xdr:colOff>
      <xdr:row>97</xdr:row>
      <xdr:rowOff>112505</xdr:rowOff>
    </xdr:to>
    <xdr:cxnSp macro="">
      <xdr:nvCxnSpPr>
        <xdr:cNvPr id="459" name="直線コネクタ 458"/>
        <xdr:cNvCxnSpPr/>
      </xdr:nvCxnSpPr>
      <xdr:spPr>
        <a:xfrm>
          <a:off x="8750300" y="16737809"/>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107159</xdr:rowOff>
    </xdr:from>
    <xdr:to>
      <xdr:col>45</xdr:col>
      <xdr:colOff>177800</xdr:colOff>
      <xdr:row>97</xdr:row>
      <xdr:rowOff>110962</xdr:rowOff>
    </xdr:to>
    <xdr:cxnSp macro="">
      <xdr:nvCxnSpPr>
        <xdr:cNvPr id="462" name="直線コネクタ 461"/>
        <xdr:cNvCxnSpPr/>
      </xdr:nvCxnSpPr>
      <xdr:spPr>
        <a:xfrm flipV="1">
          <a:off x="7861300" y="16737809"/>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105397</xdr:rowOff>
    </xdr:from>
    <xdr:to>
      <xdr:col>41</xdr:col>
      <xdr:colOff>50800</xdr:colOff>
      <xdr:row>97</xdr:row>
      <xdr:rowOff>110962</xdr:rowOff>
    </xdr:to>
    <xdr:cxnSp macro="">
      <xdr:nvCxnSpPr>
        <xdr:cNvPr id="465" name="直線コネクタ 464"/>
        <xdr:cNvCxnSpPr/>
      </xdr:nvCxnSpPr>
      <xdr:spPr>
        <a:xfrm>
          <a:off x="6972300" y="16736047"/>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31113</xdr:rowOff>
    </xdr:from>
    <xdr:to>
      <xdr:col>55</xdr:col>
      <xdr:colOff>50800</xdr:colOff>
      <xdr:row>97</xdr:row>
      <xdr:rowOff>132713</xdr:rowOff>
    </xdr:to>
    <xdr:sp macro="" textlink="">
      <xdr:nvSpPr>
        <xdr:cNvPr id="475" name="楕円 474"/>
        <xdr:cNvSpPr/>
      </xdr:nvSpPr>
      <xdr:spPr>
        <a:xfrm>
          <a:off x="10426700" y="166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161940</xdr:rowOff>
    </xdr:from>
    <xdr:ext cx="599010" cy="259045"/>
    <xdr:sp macro="" textlink="">
      <xdr:nvSpPr>
        <xdr:cNvPr id="476" name="土木費該当値テキスト"/>
        <xdr:cNvSpPr txBox="1"/>
      </xdr:nvSpPr>
      <xdr:spPr>
        <a:xfrm>
          <a:off x="10528300" y="164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61705</xdr:rowOff>
    </xdr:from>
    <xdr:to>
      <xdr:col>50</xdr:col>
      <xdr:colOff>165100</xdr:colOff>
      <xdr:row>97</xdr:row>
      <xdr:rowOff>163305</xdr:rowOff>
    </xdr:to>
    <xdr:sp macro="" textlink="">
      <xdr:nvSpPr>
        <xdr:cNvPr id="477" name="楕円 476"/>
        <xdr:cNvSpPr/>
      </xdr:nvSpPr>
      <xdr:spPr>
        <a:xfrm>
          <a:off x="9588500" y="166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154432</xdr:rowOff>
    </xdr:from>
    <xdr:ext cx="599010" cy="259045"/>
    <xdr:sp macro="" textlink="">
      <xdr:nvSpPr>
        <xdr:cNvPr id="478" name="テキスト ボックス 477"/>
        <xdr:cNvSpPr txBox="1"/>
      </xdr:nvSpPr>
      <xdr:spPr>
        <a:xfrm>
          <a:off x="9339795" y="167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56359</xdr:rowOff>
    </xdr:from>
    <xdr:to>
      <xdr:col>46</xdr:col>
      <xdr:colOff>38100</xdr:colOff>
      <xdr:row>97</xdr:row>
      <xdr:rowOff>157959</xdr:rowOff>
    </xdr:to>
    <xdr:sp macro="" textlink="">
      <xdr:nvSpPr>
        <xdr:cNvPr id="479" name="楕円 478"/>
        <xdr:cNvSpPr/>
      </xdr:nvSpPr>
      <xdr:spPr>
        <a:xfrm>
          <a:off x="8699500" y="166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3036</xdr:rowOff>
    </xdr:from>
    <xdr:ext cx="599010" cy="259045"/>
    <xdr:sp macro="" textlink="">
      <xdr:nvSpPr>
        <xdr:cNvPr id="480" name="テキスト ボックス 479"/>
        <xdr:cNvSpPr txBox="1"/>
      </xdr:nvSpPr>
      <xdr:spPr>
        <a:xfrm>
          <a:off x="8450795" y="1646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60162</xdr:rowOff>
    </xdr:from>
    <xdr:to>
      <xdr:col>41</xdr:col>
      <xdr:colOff>101600</xdr:colOff>
      <xdr:row>97</xdr:row>
      <xdr:rowOff>161762</xdr:rowOff>
    </xdr:to>
    <xdr:sp macro="" textlink="">
      <xdr:nvSpPr>
        <xdr:cNvPr id="481" name="楕円 480"/>
        <xdr:cNvSpPr/>
      </xdr:nvSpPr>
      <xdr:spPr>
        <a:xfrm>
          <a:off x="7810500" y="166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6839</xdr:rowOff>
    </xdr:from>
    <xdr:ext cx="599010" cy="259045"/>
    <xdr:sp macro="" textlink="">
      <xdr:nvSpPr>
        <xdr:cNvPr id="482" name="テキスト ボックス 481"/>
        <xdr:cNvSpPr txBox="1"/>
      </xdr:nvSpPr>
      <xdr:spPr>
        <a:xfrm>
          <a:off x="7561795" y="1646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54597</xdr:rowOff>
    </xdr:from>
    <xdr:to>
      <xdr:col>36</xdr:col>
      <xdr:colOff>165100</xdr:colOff>
      <xdr:row>97</xdr:row>
      <xdr:rowOff>156197</xdr:rowOff>
    </xdr:to>
    <xdr:sp macro="" textlink="">
      <xdr:nvSpPr>
        <xdr:cNvPr id="483" name="楕円 482"/>
        <xdr:cNvSpPr/>
      </xdr:nvSpPr>
      <xdr:spPr>
        <a:xfrm>
          <a:off x="6921500" y="16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1274</xdr:rowOff>
    </xdr:from>
    <xdr:ext cx="599010" cy="259045"/>
    <xdr:sp macro="" textlink="">
      <xdr:nvSpPr>
        <xdr:cNvPr id="484" name="テキスト ボックス 483"/>
        <xdr:cNvSpPr txBox="1"/>
      </xdr:nvSpPr>
      <xdr:spPr>
        <a:xfrm>
          <a:off x="6672795" y="164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118211</xdr:rowOff>
    </xdr:from>
    <xdr:to>
      <xdr:col>85</xdr:col>
      <xdr:colOff>127000</xdr:colOff>
      <xdr:row>38</xdr:row>
      <xdr:rowOff>123280</xdr:rowOff>
    </xdr:to>
    <xdr:cxnSp macro="">
      <xdr:nvCxnSpPr>
        <xdr:cNvPr id="515" name="直線コネクタ 514"/>
        <xdr:cNvCxnSpPr/>
      </xdr:nvCxnSpPr>
      <xdr:spPr>
        <a:xfrm flipV="1">
          <a:off x="15481300" y="6633311"/>
          <a:ext cx="8382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71587</xdr:rowOff>
    </xdr:from>
    <xdr:to>
      <xdr:col>81</xdr:col>
      <xdr:colOff>50800</xdr:colOff>
      <xdr:row>38</xdr:row>
      <xdr:rowOff>123280</xdr:rowOff>
    </xdr:to>
    <xdr:cxnSp macro="">
      <xdr:nvCxnSpPr>
        <xdr:cNvPr id="518" name="直線コネクタ 517"/>
        <xdr:cNvCxnSpPr/>
      </xdr:nvCxnSpPr>
      <xdr:spPr>
        <a:xfrm>
          <a:off x="14592300" y="6415237"/>
          <a:ext cx="889000" cy="2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71587</xdr:rowOff>
    </xdr:from>
    <xdr:to>
      <xdr:col>76</xdr:col>
      <xdr:colOff>114300</xdr:colOff>
      <xdr:row>38</xdr:row>
      <xdr:rowOff>5819</xdr:rowOff>
    </xdr:to>
    <xdr:cxnSp macro="">
      <xdr:nvCxnSpPr>
        <xdr:cNvPr id="521" name="直線コネクタ 520"/>
        <xdr:cNvCxnSpPr/>
      </xdr:nvCxnSpPr>
      <xdr:spPr>
        <a:xfrm flipV="1">
          <a:off x="13703300" y="6415237"/>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5819</xdr:rowOff>
    </xdr:from>
    <xdr:to>
      <xdr:col>71</xdr:col>
      <xdr:colOff>177800</xdr:colOff>
      <xdr:row>38</xdr:row>
      <xdr:rowOff>123946</xdr:rowOff>
    </xdr:to>
    <xdr:cxnSp macro="">
      <xdr:nvCxnSpPr>
        <xdr:cNvPr id="524" name="直線コネクタ 523"/>
        <xdr:cNvCxnSpPr/>
      </xdr:nvCxnSpPr>
      <xdr:spPr>
        <a:xfrm flipV="1">
          <a:off x="12814300" y="6520919"/>
          <a:ext cx="889000" cy="1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67411</xdr:rowOff>
    </xdr:from>
    <xdr:to>
      <xdr:col>85</xdr:col>
      <xdr:colOff>177800</xdr:colOff>
      <xdr:row>38</xdr:row>
      <xdr:rowOff>169011</xdr:rowOff>
    </xdr:to>
    <xdr:sp macro="" textlink="">
      <xdr:nvSpPr>
        <xdr:cNvPr id="534" name="楕円 533"/>
        <xdr:cNvSpPr/>
      </xdr:nvSpPr>
      <xdr:spPr>
        <a:xfrm>
          <a:off x="162687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171094</xdr:rowOff>
    </xdr:from>
    <xdr:ext cx="534377" cy="259045"/>
    <xdr:sp macro="" textlink="">
      <xdr:nvSpPr>
        <xdr:cNvPr id="535" name="消防費該当値テキスト"/>
        <xdr:cNvSpPr txBox="1"/>
      </xdr:nvSpPr>
      <xdr:spPr>
        <a:xfrm>
          <a:off x="16370300" y="65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72480</xdr:rowOff>
    </xdr:from>
    <xdr:to>
      <xdr:col>81</xdr:col>
      <xdr:colOff>101600</xdr:colOff>
      <xdr:row>39</xdr:row>
      <xdr:rowOff>2630</xdr:rowOff>
    </xdr:to>
    <xdr:sp macro="" textlink="">
      <xdr:nvSpPr>
        <xdr:cNvPr id="536" name="楕円 535"/>
        <xdr:cNvSpPr/>
      </xdr:nvSpPr>
      <xdr:spPr>
        <a:xfrm>
          <a:off x="15430500" y="65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165207</xdr:rowOff>
    </xdr:from>
    <xdr:ext cx="534377" cy="259045"/>
    <xdr:sp macro="" textlink="">
      <xdr:nvSpPr>
        <xdr:cNvPr id="537" name="テキスト ボックス 536"/>
        <xdr:cNvSpPr txBox="1"/>
      </xdr:nvSpPr>
      <xdr:spPr>
        <a:xfrm>
          <a:off x="15214111" y="66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20787</xdr:rowOff>
    </xdr:from>
    <xdr:to>
      <xdr:col>76</xdr:col>
      <xdr:colOff>165100</xdr:colOff>
      <xdr:row>37</xdr:row>
      <xdr:rowOff>122387</xdr:rowOff>
    </xdr:to>
    <xdr:sp macro="" textlink="">
      <xdr:nvSpPr>
        <xdr:cNvPr id="538" name="楕円 537"/>
        <xdr:cNvSpPr/>
      </xdr:nvSpPr>
      <xdr:spPr>
        <a:xfrm>
          <a:off x="14541500" y="63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138914</xdr:rowOff>
    </xdr:from>
    <xdr:ext cx="599010" cy="259045"/>
    <xdr:sp macro="" textlink="">
      <xdr:nvSpPr>
        <xdr:cNvPr id="539" name="テキスト ボックス 538"/>
        <xdr:cNvSpPr txBox="1"/>
      </xdr:nvSpPr>
      <xdr:spPr>
        <a:xfrm>
          <a:off x="14292795" y="613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126469</xdr:rowOff>
    </xdr:from>
    <xdr:to>
      <xdr:col>72</xdr:col>
      <xdr:colOff>38100</xdr:colOff>
      <xdr:row>38</xdr:row>
      <xdr:rowOff>56618</xdr:rowOff>
    </xdr:to>
    <xdr:sp macro="" textlink="">
      <xdr:nvSpPr>
        <xdr:cNvPr id="540" name="楕円 539"/>
        <xdr:cNvSpPr/>
      </xdr:nvSpPr>
      <xdr:spPr>
        <a:xfrm>
          <a:off x="13652500" y="64701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73146</xdr:rowOff>
    </xdr:from>
    <xdr:ext cx="534377" cy="259045"/>
    <xdr:sp macro="" textlink="">
      <xdr:nvSpPr>
        <xdr:cNvPr id="541" name="テキスト ボックス 540"/>
        <xdr:cNvSpPr txBox="1"/>
      </xdr:nvSpPr>
      <xdr:spPr>
        <a:xfrm>
          <a:off x="13436111" y="62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73146</xdr:rowOff>
    </xdr:from>
    <xdr:to>
      <xdr:col>67</xdr:col>
      <xdr:colOff>101600</xdr:colOff>
      <xdr:row>39</xdr:row>
      <xdr:rowOff>3296</xdr:rowOff>
    </xdr:to>
    <xdr:sp macro="" textlink="">
      <xdr:nvSpPr>
        <xdr:cNvPr id="542" name="楕円 541"/>
        <xdr:cNvSpPr/>
      </xdr:nvSpPr>
      <xdr:spPr>
        <a:xfrm>
          <a:off x="12763500" y="65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165873</xdr:rowOff>
    </xdr:from>
    <xdr:ext cx="534377" cy="259045"/>
    <xdr:sp macro="" textlink="">
      <xdr:nvSpPr>
        <xdr:cNvPr id="543" name="テキスト ボックス 542"/>
        <xdr:cNvSpPr txBox="1"/>
      </xdr:nvSpPr>
      <xdr:spPr>
        <a:xfrm>
          <a:off x="12547111" y="66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149221</xdr:rowOff>
    </xdr:from>
    <xdr:to>
      <xdr:col>85</xdr:col>
      <xdr:colOff>127000</xdr:colOff>
      <xdr:row>58</xdr:row>
      <xdr:rowOff>151595</xdr:rowOff>
    </xdr:to>
    <xdr:cxnSp macro="">
      <xdr:nvCxnSpPr>
        <xdr:cNvPr id="574" name="直線コネクタ 573"/>
        <xdr:cNvCxnSpPr/>
      </xdr:nvCxnSpPr>
      <xdr:spPr>
        <a:xfrm>
          <a:off x="15481300" y="10093321"/>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101232</xdr:rowOff>
    </xdr:from>
    <xdr:to>
      <xdr:col>81</xdr:col>
      <xdr:colOff>50800</xdr:colOff>
      <xdr:row>58</xdr:row>
      <xdr:rowOff>149221</xdr:rowOff>
    </xdr:to>
    <xdr:cxnSp macro="">
      <xdr:nvCxnSpPr>
        <xdr:cNvPr id="577" name="直線コネクタ 576"/>
        <xdr:cNvCxnSpPr/>
      </xdr:nvCxnSpPr>
      <xdr:spPr>
        <a:xfrm>
          <a:off x="14592300" y="10045332"/>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83995</xdr:rowOff>
    </xdr:from>
    <xdr:to>
      <xdr:col>76</xdr:col>
      <xdr:colOff>114300</xdr:colOff>
      <xdr:row>58</xdr:row>
      <xdr:rowOff>101232</xdr:rowOff>
    </xdr:to>
    <xdr:cxnSp macro="">
      <xdr:nvCxnSpPr>
        <xdr:cNvPr id="580" name="直線コネクタ 579"/>
        <xdr:cNvCxnSpPr/>
      </xdr:nvCxnSpPr>
      <xdr:spPr>
        <a:xfrm>
          <a:off x="13703300" y="1002809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10689</xdr:rowOff>
    </xdr:from>
    <xdr:to>
      <xdr:col>71</xdr:col>
      <xdr:colOff>177800</xdr:colOff>
      <xdr:row>58</xdr:row>
      <xdr:rowOff>83995</xdr:rowOff>
    </xdr:to>
    <xdr:cxnSp macro="">
      <xdr:nvCxnSpPr>
        <xdr:cNvPr id="583" name="直線コネクタ 582"/>
        <xdr:cNvCxnSpPr/>
      </xdr:nvCxnSpPr>
      <xdr:spPr>
        <a:xfrm>
          <a:off x="12814300" y="9954789"/>
          <a:ext cx="889000" cy="7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7" name="テキスト ボックス 586"/>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100795</xdr:rowOff>
    </xdr:from>
    <xdr:to>
      <xdr:col>85</xdr:col>
      <xdr:colOff>177800</xdr:colOff>
      <xdr:row>59</xdr:row>
      <xdr:rowOff>30945</xdr:rowOff>
    </xdr:to>
    <xdr:sp macro="" textlink="">
      <xdr:nvSpPr>
        <xdr:cNvPr id="593" name="楕円 592"/>
        <xdr:cNvSpPr/>
      </xdr:nvSpPr>
      <xdr:spPr>
        <a:xfrm>
          <a:off x="16268700" y="100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15722</xdr:rowOff>
    </xdr:from>
    <xdr:ext cx="534377" cy="259045"/>
    <xdr:sp macro="" textlink="">
      <xdr:nvSpPr>
        <xdr:cNvPr id="594" name="教育費該当値テキスト"/>
        <xdr:cNvSpPr txBox="1"/>
      </xdr:nvSpPr>
      <xdr:spPr>
        <a:xfrm>
          <a:off x="16370300" y="99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98421</xdr:rowOff>
    </xdr:from>
    <xdr:to>
      <xdr:col>81</xdr:col>
      <xdr:colOff>101600</xdr:colOff>
      <xdr:row>59</xdr:row>
      <xdr:rowOff>28571</xdr:rowOff>
    </xdr:to>
    <xdr:sp macro="" textlink="">
      <xdr:nvSpPr>
        <xdr:cNvPr id="595" name="楕円 594"/>
        <xdr:cNvSpPr/>
      </xdr:nvSpPr>
      <xdr:spPr>
        <a:xfrm>
          <a:off x="15430500" y="100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19698</xdr:rowOff>
    </xdr:from>
    <xdr:ext cx="534377" cy="259045"/>
    <xdr:sp macro="" textlink="">
      <xdr:nvSpPr>
        <xdr:cNvPr id="596" name="テキスト ボックス 595"/>
        <xdr:cNvSpPr txBox="1"/>
      </xdr:nvSpPr>
      <xdr:spPr>
        <a:xfrm>
          <a:off x="15214111" y="101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50432</xdr:rowOff>
    </xdr:from>
    <xdr:to>
      <xdr:col>76</xdr:col>
      <xdr:colOff>165100</xdr:colOff>
      <xdr:row>58</xdr:row>
      <xdr:rowOff>152032</xdr:rowOff>
    </xdr:to>
    <xdr:sp macro="" textlink="">
      <xdr:nvSpPr>
        <xdr:cNvPr id="597" name="楕円 596"/>
        <xdr:cNvSpPr/>
      </xdr:nvSpPr>
      <xdr:spPr>
        <a:xfrm>
          <a:off x="14541500" y="99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143159</xdr:rowOff>
    </xdr:from>
    <xdr:ext cx="599010" cy="259045"/>
    <xdr:sp macro="" textlink="">
      <xdr:nvSpPr>
        <xdr:cNvPr id="598" name="テキスト ボックス 597"/>
        <xdr:cNvSpPr txBox="1"/>
      </xdr:nvSpPr>
      <xdr:spPr>
        <a:xfrm>
          <a:off x="14292795" y="100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33195</xdr:rowOff>
    </xdr:from>
    <xdr:to>
      <xdr:col>72</xdr:col>
      <xdr:colOff>38100</xdr:colOff>
      <xdr:row>58</xdr:row>
      <xdr:rowOff>134795</xdr:rowOff>
    </xdr:to>
    <xdr:sp macro="" textlink="">
      <xdr:nvSpPr>
        <xdr:cNvPr id="599" name="楕円 598"/>
        <xdr:cNvSpPr/>
      </xdr:nvSpPr>
      <xdr:spPr>
        <a:xfrm>
          <a:off x="13652500" y="99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151322</xdr:rowOff>
    </xdr:from>
    <xdr:ext cx="599010" cy="259045"/>
    <xdr:sp macro="" textlink="">
      <xdr:nvSpPr>
        <xdr:cNvPr id="600" name="テキスト ボックス 599"/>
        <xdr:cNvSpPr txBox="1"/>
      </xdr:nvSpPr>
      <xdr:spPr>
        <a:xfrm>
          <a:off x="13403795" y="97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131339</xdr:rowOff>
    </xdr:from>
    <xdr:to>
      <xdr:col>67</xdr:col>
      <xdr:colOff>101600</xdr:colOff>
      <xdr:row>58</xdr:row>
      <xdr:rowOff>61489</xdr:rowOff>
    </xdr:to>
    <xdr:sp macro="" textlink="">
      <xdr:nvSpPr>
        <xdr:cNvPr id="601" name="楕円 600"/>
        <xdr:cNvSpPr/>
      </xdr:nvSpPr>
      <xdr:spPr>
        <a:xfrm>
          <a:off x="12763500" y="99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78016</xdr:rowOff>
    </xdr:from>
    <xdr:ext cx="599010" cy="259045"/>
    <xdr:sp macro="" textlink="">
      <xdr:nvSpPr>
        <xdr:cNvPr id="602" name="テキスト ボックス 601"/>
        <xdr:cNvSpPr txBox="1"/>
      </xdr:nvSpPr>
      <xdr:spPr>
        <a:xfrm>
          <a:off x="12514795" y="967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89917</xdr:rowOff>
    </xdr:from>
    <xdr:to>
      <xdr:col>85</xdr:col>
      <xdr:colOff>127000</xdr:colOff>
      <xdr:row>79</xdr:row>
      <xdr:rowOff>98879</xdr:rowOff>
    </xdr:to>
    <xdr:cxnSp macro="">
      <xdr:nvCxnSpPr>
        <xdr:cNvPr id="633" name="直線コネクタ 632"/>
        <xdr:cNvCxnSpPr/>
      </xdr:nvCxnSpPr>
      <xdr:spPr>
        <a:xfrm flipV="1">
          <a:off x="15481300" y="13634467"/>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39117</xdr:rowOff>
    </xdr:from>
    <xdr:to>
      <xdr:col>85</xdr:col>
      <xdr:colOff>177800</xdr:colOff>
      <xdr:row>79</xdr:row>
      <xdr:rowOff>140717</xdr:rowOff>
    </xdr:to>
    <xdr:sp macro="" textlink="">
      <xdr:nvSpPr>
        <xdr:cNvPr id="652" name="楕円 651"/>
        <xdr:cNvSpPr/>
      </xdr:nvSpPr>
      <xdr:spPr>
        <a:xfrm>
          <a:off x="16268700" y="135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95963</xdr:rowOff>
    </xdr:from>
    <xdr:to>
      <xdr:col>85</xdr:col>
      <xdr:colOff>127000</xdr:colOff>
      <xdr:row>98</xdr:row>
      <xdr:rowOff>104556</xdr:rowOff>
    </xdr:to>
    <xdr:cxnSp macro="">
      <xdr:nvCxnSpPr>
        <xdr:cNvPr id="690" name="直線コネクタ 689"/>
        <xdr:cNvCxnSpPr/>
      </xdr:nvCxnSpPr>
      <xdr:spPr>
        <a:xfrm>
          <a:off x="15481300" y="16898063"/>
          <a:ext cx="8382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95963</xdr:rowOff>
    </xdr:from>
    <xdr:to>
      <xdr:col>81</xdr:col>
      <xdr:colOff>50800</xdr:colOff>
      <xdr:row>98</xdr:row>
      <xdr:rowOff>97231</xdr:rowOff>
    </xdr:to>
    <xdr:cxnSp macro="">
      <xdr:nvCxnSpPr>
        <xdr:cNvPr id="693" name="直線コネクタ 692"/>
        <xdr:cNvCxnSpPr/>
      </xdr:nvCxnSpPr>
      <xdr:spPr>
        <a:xfrm flipV="1">
          <a:off x="14592300" y="16898063"/>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97231</xdr:rowOff>
    </xdr:from>
    <xdr:to>
      <xdr:col>76</xdr:col>
      <xdr:colOff>114300</xdr:colOff>
      <xdr:row>98</xdr:row>
      <xdr:rowOff>101113</xdr:rowOff>
    </xdr:to>
    <xdr:cxnSp macro="">
      <xdr:nvCxnSpPr>
        <xdr:cNvPr id="696" name="直線コネクタ 695"/>
        <xdr:cNvCxnSpPr/>
      </xdr:nvCxnSpPr>
      <xdr:spPr>
        <a:xfrm flipV="1">
          <a:off x="13703300" y="16899331"/>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100704</xdr:rowOff>
    </xdr:from>
    <xdr:to>
      <xdr:col>71</xdr:col>
      <xdr:colOff>177800</xdr:colOff>
      <xdr:row>98</xdr:row>
      <xdr:rowOff>101113</xdr:rowOff>
    </xdr:to>
    <xdr:cxnSp macro="">
      <xdr:nvCxnSpPr>
        <xdr:cNvPr id="699" name="直線コネクタ 698"/>
        <xdr:cNvCxnSpPr/>
      </xdr:nvCxnSpPr>
      <xdr:spPr>
        <a:xfrm>
          <a:off x="12814300" y="1690280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53756</xdr:rowOff>
    </xdr:from>
    <xdr:to>
      <xdr:col>85</xdr:col>
      <xdr:colOff>177800</xdr:colOff>
      <xdr:row>98</xdr:row>
      <xdr:rowOff>155356</xdr:rowOff>
    </xdr:to>
    <xdr:sp macro="" textlink="">
      <xdr:nvSpPr>
        <xdr:cNvPr id="709" name="楕円 708"/>
        <xdr:cNvSpPr/>
      </xdr:nvSpPr>
      <xdr:spPr>
        <a:xfrm>
          <a:off x="16268700" y="168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45163</xdr:rowOff>
    </xdr:from>
    <xdr:to>
      <xdr:col>81</xdr:col>
      <xdr:colOff>101600</xdr:colOff>
      <xdr:row>98</xdr:row>
      <xdr:rowOff>146763</xdr:rowOff>
    </xdr:to>
    <xdr:sp macro="" textlink="">
      <xdr:nvSpPr>
        <xdr:cNvPr id="711" name="楕円 710"/>
        <xdr:cNvSpPr/>
      </xdr:nvSpPr>
      <xdr:spPr>
        <a:xfrm>
          <a:off x="15430500" y="16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163290</xdr:rowOff>
    </xdr:from>
    <xdr:ext cx="599010" cy="259045"/>
    <xdr:sp macro="" textlink="">
      <xdr:nvSpPr>
        <xdr:cNvPr id="712" name="テキスト ボックス 711"/>
        <xdr:cNvSpPr txBox="1"/>
      </xdr:nvSpPr>
      <xdr:spPr>
        <a:xfrm>
          <a:off x="15181795" y="16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46431</xdr:rowOff>
    </xdr:from>
    <xdr:to>
      <xdr:col>76</xdr:col>
      <xdr:colOff>165100</xdr:colOff>
      <xdr:row>98</xdr:row>
      <xdr:rowOff>148031</xdr:rowOff>
    </xdr:to>
    <xdr:sp macro="" textlink="">
      <xdr:nvSpPr>
        <xdr:cNvPr id="713" name="楕円 712"/>
        <xdr:cNvSpPr/>
      </xdr:nvSpPr>
      <xdr:spPr>
        <a:xfrm>
          <a:off x="14541500" y="16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164558</xdr:rowOff>
    </xdr:from>
    <xdr:ext cx="599010" cy="259045"/>
    <xdr:sp macro="" textlink="">
      <xdr:nvSpPr>
        <xdr:cNvPr id="714" name="テキスト ボックス 713"/>
        <xdr:cNvSpPr txBox="1"/>
      </xdr:nvSpPr>
      <xdr:spPr>
        <a:xfrm>
          <a:off x="14292795" y="166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50313</xdr:rowOff>
    </xdr:from>
    <xdr:to>
      <xdr:col>72</xdr:col>
      <xdr:colOff>38100</xdr:colOff>
      <xdr:row>98</xdr:row>
      <xdr:rowOff>151913</xdr:rowOff>
    </xdr:to>
    <xdr:sp macro="" textlink="">
      <xdr:nvSpPr>
        <xdr:cNvPr id="715" name="楕円 714"/>
        <xdr:cNvSpPr/>
      </xdr:nvSpPr>
      <xdr:spPr>
        <a:xfrm>
          <a:off x="13652500" y="168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168440</xdr:rowOff>
    </xdr:from>
    <xdr:ext cx="599010" cy="259045"/>
    <xdr:sp macro="" textlink="">
      <xdr:nvSpPr>
        <xdr:cNvPr id="716" name="テキスト ボックス 715"/>
        <xdr:cNvSpPr txBox="1"/>
      </xdr:nvSpPr>
      <xdr:spPr>
        <a:xfrm>
          <a:off x="13403795" y="166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49904</xdr:rowOff>
    </xdr:from>
    <xdr:to>
      <xdr:col>67</xdr:col>
      <xdr:colOff>101600</xdr:colOff>
      <xdr:row>98</xdr:row>
      <xdr:rowOff>151504</xdr:rowOff>
    </xdr:to>
    <xdr:sp macro="" textlink="">
      <xdr:nvSpPr>
        <xdr:cNvPr id="717" name="楕円 716"/>
        <xdr:cNvSpPr/>
      </xdr:nvSpPr>
      <xdr:spPr>
        <a:xfrm>
          <a:off x="12763500" y="168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168031</xdr:rowOff>
    </xdr:from>
    <xdr:ext cx="599010" cy="259045"/>
    <xdr:sp macro="" textlink="">
      <xdr:nvSpPr>
        <xdr:cNvPr id="718" name="テキスト ボックス 717"/>
        <xdr:cNvSpPr txBox="1"/>
      </xdr:nvSpPr>
      <xdr:spPr>
        <a:xfrm>
          <a:off x="12514795" y="1662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住民一人当たりコストの目的別比較においては、ほぼ類似団体平均を下回っている状況となっているが、民生費については、新型コロナウイルス感染症対策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非課税世帯等に対する給付金や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特別養護老人ホームおとべ荘の改築事業に係る介護保険会計（サービス勘定）への繰出金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影響で前年度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土木費については、緑町４号線改良事業など町道の改良事業や繰越明許費として３年度より繰越した公営住宅滝瀬第一団地Ｄ棟・Ｅ棟新築工事により、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前年度及び類似団体平均を大きく上回っている。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繰上償還を実施し、後年度負担の軽減を図ってい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ため、類似団体平均を上回ってい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４年度は繰上償還を実施していないため、類似団体平均及び前年度を下回っている。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実質公債費比率は、５．</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％と年々上昇しているものの低い水準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今後の大規</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模事業によ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元利償還金の増加や実質公債比率の上昇が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大いに見込まれる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ため、引続き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良質な地方債を活用するなど適正な水準の維持に努めていく。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農林水産業費については、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森林管理道汐見栄豊線開設事業などの林道開設事業や新型コロナウイルス感染症対策に係る水産業者等への補助金等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により、前年度を上回っている。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財政調整基金残高は、標準財政規模の２０％程度を目安とし、運用益のみ積立していたが、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より、基金取崩し額の状況により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の財政の健全化も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見据え、元金の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積戻し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実質収支額については、適正範囲とされる３～５％内となっているため、今後も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適正な財政運営を図るよう今後も努めていく。</a:t>
          </a:r>
          <a:endParaRPr lang="ja-JP" altLang="ja-JP" sz="1300" b="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単年度収支の増加や繰上償還を実施していることによる繰上償還額の増減、財政調整基金の積立額や取崩し額による影響があり、年度によって若干の変動はあるが、今後も財政の健全化を図り、適正な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全ての会計において、赤字や資金不足は発生しておらず、連結実質赤字比率は発生していない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病院事業会計については、稼働病床数の向上に努め、改革プランに沿った更なる病院経営の安定性を図る必要がある。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介護保険サービス事業については、おとべ荘建替え事業経費が多額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り、指定管理委託しているものの、管理委託料の見直しや今後も一層、利用率（稼働率）の向上に努めていく必要がある。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国保会計については、都道府県化された中で、適正な保険料（税）率を設定し、収支の均衡を図っており、統一保険料等に向け、適正な運営を進めていく。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簡易水道事業については、導水管の更新事業による施設整備費等がかかる中、適正な運営管理を図っていく必要がある。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公共下水道事業については、ストックマネジメント計画よる浄化センターの更新事業が始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まったことからも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接続率の向上に努めるなど更なる経営の健全化を図っていく。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簡易水道事業、公共下水道事業、漁業集落排水事業においては、令和６年度より法適用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へ移行する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ため、病院事業会計同様、更なる経営の安定性を図っていく必要がある。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V27" sqref="BV27:CC27"/>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4923534</v>
      </c>
      <c r="BO4" s="449"/>
      <c r="BP4" s="449"/>
      <c r="BQ4" s="449"/>
      <c r="BR4" s="449"/>
      <c r="BS4" s="449"/>
      <c r="BT4" s="449"/>
      <c r="BU4" s="450"/>
      <c r="BV4" s="448">
        <v>4624885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4824341</v>
      </c>
      <c r="BO5" s="420"/>
      <c r="BP5" s="420"/>
      <c r="BQ5" s="420"/>
      <c r="BR5" s="420"/>
      <c r="BS5" s="420"/>
      <c r="BT5" s="420"/>
      <c r="BU5" s="421"/>
      <c r="BV5" s="419">
        <v>4476391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66.5</v>
      </c>
      <c r="CU5" s="417"/>
      <c r="CV5" s="417"/>
      <c r="CW5" s="417"/>
      <c r="CX5" s="417"/>
      <c r="CY5" s="417"/>
      <c r="CZ5" s="417"/>
      <c r="DA5" s="418"/>
      <c r="DB5" s="416">
        <v>67.099999999999994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99193</v>
      </c>
      <c r="BO6" s="420"/>
      <c r="BP6" s="420"/>
      <c r="BQ6" s="420"/>
      <c r="BR6" s="420"/>
      <c r="BS6" s="420"/>
      <c r="BT6" s="420"/>
      <c r="BU6" s="421"/>
      <c r="BV6" s="419">
        <v>148494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67</v>
      </c>
      <c r="CU6" s="563"/>
      <c r="CV6" s="563"/>
      <c r="CW6" s="563"/>
      <c r="CX6" s="563"/>
      <c r="CY6" s="563"/>
      <c r="CZ6" s="563"/>
      <c r="DA6" s="564"/>
      <c r="DB6" s="562">
        <v>69.099999999999994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1000</v>
      </c>
      <c r="BO7" s="420"/>
      <c r="BP7" s="420"/>
      <c r="BQ7" s="420"/>
      <c r="BR7" s="420"/>
      <c r="BS7" s="420"/>
      <c r="BT7" s="420"/>
      <c r="BU7" s="421"/>
      <c r="BV7" s="419">
        <v>44824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2538540</v>
      </c>
      <c r="CU7" s="420"/>
      <c r="CV7" s="420"/>
      <c r="CW7" s="420"/>
      <c r="CX7" s="420"/>
      <c r="CY7" s="420"/>
      <c r="CZ7" s="420"/>
      <c r="DA7" s="421"/>
      <c r="DB7" s="419">
        <v>2595284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98193</v>
      </c>
      <c r="BO8" s="420"/>
      <c r="BP8" s="420"/>
      <c r="BQ8" s="420"/>
      <c r="BR8" s="420"/>
      <c r="BS8" s="420"/>
      <c r="BT8" s="420"/>
      <c r="BU8" s="421"/>
      <c r="BV8" s="419">
        <v>103670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0.14000000000000001</v>
      </c>
      <c r="CU8" s="523"/>
      <c r="CV8" s="523"/>
      <c r="CW8" s="523"/>
      <c r="CX8" s="523"/>
      <c r="CY8" s="523"/>
      <c r="CZ8" s="523"/>
      <c r="DA8" s="524"/>
      <c r="DB8" s="522">
        <v>0.14000000000000001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3403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-5477</v>
      </c>
      <c r="BO9" s="420"/>
      <c r="BP9" s="420"/>
      <c r="BQ9" s="420"/>
      <c r="BR9" s="420"/>
      <c r="BS9" s="420"/>
      <c r="BT9" s="420"/>
      <c r="BU9" s="421"/>
      <c r="BV9" s="419">
        <v>15117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15.1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3906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15764</v>
      </c>
      <c r="BO10" s="420"/>
      <c r="BP10" s="420"/>
      <c r="BQ10" s="420"/>
      <c r="BR10" s="420"/>
      <c r="BS10" s="420"/>
      <c r="BT10" s="420"/>
      <c r="BU10" s="421"/>
      <c r="BV10" s="419">
        <v>48274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52581</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3331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12912</v>
      </c>
      <c r="BO12" s="420"/>
      <c r="BP12" s="420"/>
      <c r="BQ12" s="420"/>
      <c r="BR12" s="420"/>
      <c r="BS12" s="420"/>
      <c r="BT12" s="420"/>
      <c r="BU12" s="421"/>
      <c r="BV12" s="419">
        <v>44193</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3305</v>
      </c>
      <c r="S13" s="507"/>
      <c r="T13" s="507"/>
      <c r="U13" s="507"/>
      <c r="V13" s="508"/>
      <c r="W13" s="509" t="s">
        <v>141</v>
      </c>
      <c r="X13" s="405"/>
      <c r="Y13" s="405"/>
      <c r="Z13" s="405"/>
      <c r="AA13" s="405"/>
      <c r="AB13" s="406"/>
      <c r="AC13" s="372">
        <v>161</v>
      </c>
      <c r="AD13" s="373"/>
      <c r="AE13" s="373"/>
      <c r="AF13" s="373"/>
      <c r="AG13" s="374"/>
      <c r="AH13" s="372">
        <v>275</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-2625</v>
      </c>
      <c r="BO13" s="420"/>
      <c r="BP13" s="420"/>
      <c r="BQ13" s="420"/>
      <c r="BR13" s="420"/>
      <c r="BS13" s="420"/>
      <c r="BT13" s="420"/>
      <c r="BU13" s="421"/>
      <c r="BV13" s="419">
        <v>71779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3428</v>
      </c>
      <c r="S14" s="507"/>
      <c r="T14" s="507"/>
      <c r="U14" s="507"/>
      <c r="V14" s="508"/>
      <c r="W14" s="510"/>
      <c r="X14" s="408"/>
      <c r="Y14" s="408"/>
      <c r="Z14" s="408"/>
      <c r="AA14" s="408"/>
      <c r="AB14" s="409"/>
      <c r="AC14" s="499">
        <v>10.3</v>
      </c>
      <c r="AD14" s="500"/>
      <c r="AE14" s="500"/>
      <c r="AF14" s="500"/>
      <c r="AG14" s="501"/>
      <c r="AH14" s="499">
        <v>15.7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3400</v>
      </c>
      <c r="S15" s="507"/>
      <c r="T15" s="507"/>
      <c r="U15" s="507"/>
      <c r="V15" s="508"/>
      <c r="W15" s="509" t="s">
        <v>148</v>
      </c>
      <c r="X15" s="405"/>
      <c r="Y15" s="405"/>
      <c r="Z15" s="405"/>
      <c r="AA15" s="405"/>
      <c r="AB15" s="406"/>
      <c r="AC15" s="372">
        <v>457</v>
      </c>
      <c r="AD15" s="373"/>
      <c r="AE15" s="373"/>
      <c r="AF15" s="373"/>
      <c r="AG15" s="374"/>
      <c r="AH15" s="372">
        <v>489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329684</v>
      </c>
      <c r="BO15" s="449"/>
      <c r="BP15" s="449"/>
      <c r="BQ15" s="449"/>
      <c r="BR15" s="449"/>
      <c r="BS15" s="449"/>
      <c r="BT15" s="449"/>
      <c r="BU15" s="450"/>
      <c r="BV15" s="448">
        <v>326877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29.3</v>
      </c>
      <c r="AD16" s="500"/>
      <c r="AE16" s="500"/>
      <c r="AF16" s="500"/>
      <c r="AG16" s="501"/>
      <c r="AH16" s="499">
        <v>27.8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2444191</v>
      </c>
      <c r="BO16" s="420"/>
      <c r="BP16" s="420"/>
      <c r="BQ16" s="420"/>
      <c r="BR16" s="420"/>
      <c r="BS16" s="420"/>
      <c r="BT16" s="420"/>
      <c r="BU16" s="421"/>
      <c r="BV16" s="419">
        <v>2445761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940</v>
      </c>
      <c r="AD17" s="373"/>
      <c r="AE17" s="373"/>
      <c r="AF17" s="373"/>
      <c r="AG17" s="374"/>
      <c r="AH17" s="372">
        <v>993</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402395</v>
      </c>
      <c r="BO17" s="420"/>
      <c r="BP17" s="420"/>
      <c r="BQ17" s="420"/>
      <c r="BR17" s="420"/>
      <c r="BS17" s="420"/>
      <c r="BT17" s="420"/>
      <c r="BU17" s="421"/>
      <c r="BV17" s="419">
        <v>398326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162.59</v>
      </c>
      <c r="M18" s="472"/>
      <c r="N18" s="472"/>
      <c r="O18" s="472"/>
      <c r="P18" s="472"/>
      <c r="Q18" s="472"/>
      <c r="R18" s="473"/>
      <c r="S18" s="473"/>
      <c r="T18" s="473"/>
      <c r="U18" s="473"/>
      <c r="V18" s="474"/>
      <c r="W18" s="490"/>
      <c r="X18" s="491"/>
      <c r="Y18" s="491"/>
      <c r="Z18" s="491"/>
      <c r="AA18" s="491"/>
      <c r="AB18" s="515"/>
      <c r="AC18" s="389">
        <v>60.3</v>
      </c>
      <c r="AD18" s="390"/>
      <c r="AE18" s="390"/>
      <c r="AF18" s="390"/>
      <c r="AG18" s="475"/>
      <c r="AH18" s="389">
        <v>56.5</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1714103</v>
      </c>
      <c r="BO18" s="420"/>
      <c r="BP18" s="420"/>
      <c r="BQ18" s="420"/>
      <c r="BR18" s="420"/>
      <c r="BS18" s="420"/>
      <c r="BT18" s="420"/>
      <c r="BU18" s="421"/>
      <c r="BV18" s="419">
        <v>1760092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3160571</v>
      </c>
      <c r="BO19" s="420"/>
      <c r="BP19" s="420"/>
      <c r="BQ19" s="420"/>
      <c r="BR19" s="420"/>
      <c r="BS19" s="420"/>
      <c r="BT19" s="420"/>
      <c r="BU19" s="421"/>
      <c r="BV19" s="419">
        <v>3337265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1597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3815037</v>
      </c>
      <c r="BO22" s="449"/>
      <c r="BP22" s="449"/>
      <c r="BQ22" s="449"/>
      <c r="BR22" s="449"/>
      <c r="BS22" s="449"/>
      <c r="BT22" s="449"/>
      <c r="BU22" s="450"/>
      <c r="BV22" s="448">
        <v>3902374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3222376</v>
      </c>
      <c r="BO23" s="420"/>
      <c r="BP23" s="420"/>
      <c r="BQ23" s="420"/>
      <c r="BR23" s="420"/>
      <c r="BS23" s="420"/>
      <c r="BT23" s="420"/>
      <c r="BU23" s="421"/>
      <c r="BV23" s="419">
        <v>3330951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7500</v>
      </c>
      <c r="R24" s="373"/>
      <c r="S24" s="373"/>
      <c r="T24" s="373"/>
      <c r="U24" s="373"/>
      <c r="V24" s="374"/>
      <c r="W24" s="462"/>
      <c r="X24" s="399"/>
      <c r="Y24" s="400"/>
      <c r="Z24" s="375" t="s">
        <v>172</v>
      </c>
      <c r="AA24" s="376"/>
      <c r="AB24" s="376"/>
      <c r="AC24" s="376"/>
      <c r="AD24" s="376"/>
      <c r="AE24" s="376"/>
      <c r="AF24" s="376"/>
      <c r="AG24" s="377"/>
      <c r="AH24" s="372">
        <v>61</v>
      </c>
      <c r="AI24" s="373"/>
      <c r="AJ24" s="373"/>
      <c r="AK24" s="373"/>
      <c r="AL24" s="374"/>
      <c r="AM24" s="372">
        <v>175558</v>
      </c>
      <c r="AN24" s="373"/>
      <c r="AO24" s="373"/>
      <c r="AP24" s="373"/>
      <c r="AQ24" s="373"/>
      <c r="AR24" s="374"/>
      <c r="AS24" s="372">
        <v>2878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3350083</v>
      </c>
      <c r="BO24" s="420"/>
      <c r="BP24" s="420"/>
      <c r="BQ24" s="420"/>
      <c r="BR24" s="420"/>
      <c r="BS24" s="420"/>
      <c r="BT24" s="420"/>
      <c r="BU24" s="421"/>
      <c r="BV24" s="419">
        <v>3358399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6150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130</v>
      </c>
      <c r="BO25" s="449"/>
      <c r="BP25" s="449"/>
      <c r="BQ25" s="449"/>
      <c r="BR25" s="449"/>
      <c r="BS25" s="449"/>
      <c r="BT25" s="449"/>
      <c r="BU25" s="450"/>
      <c r="BV25" s="448" t="s">
        <v>139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5750</v>
      </c>
      <c r="R26" s="373"/>
      <c r="S26" s="373"/>
      <c r="T26" s="373"/>
      <c r="U26" s="373"/>
      <c r="V26" s="374"/>
      <c r="W26" s="462"/>
      <c r="X26" s="399"/>
      <c r="Y26" s="400"/>
      <c r="Z26" s="375" t="s">
        <v>178</v>
      </c>
      <c r="AA26" s="430"/>
      <c r="AB26" s="430"/>
      <c r="AC26" s="430"/>
      <c r="AD26" s="430"/>
      <c r="AE26" s="430"/>
      <c r="AF26" s="430"/>
      <c r="AG26" s="431"/>
      <c r="AH26" s="372" t="s">
        <v>130</v>
      </c>
      <c r="AI26" s="373"/>
      <c r="AJ26" s="373"/>
      <c r="AK26" s="373"/>
      <c r="AL26" s="374"/>
      <c r="AM26" s="372" t="s">
        <v>130</v>
      </c>
      <c r="AN26" s="373"/>
      <c r="AO26" s="373"/>
      <c r="AP26" s="373"/>
      <c r="AQ26" s="373"/>
      <c r="AR26" s="374"/>
      <c r="AS26" s="372" t="s">
        <v>130</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2320</v>
      </c>
      <c r="R27" s="373"/>
      <c r="S27" s="373"/>
      <c r="T27" s="373"/>
      <c r="U27" s="373"/>
      <c r="V27" s="374"/>
      <c r="W27" s="462"/>
      <c r="X27" s="399"/>
      <c r="Y27" s="400"/>
      <c r="Z27" s="375" t="s">
        <v>181</v>
      </c>
      <c r="AA27" s="376"/>
      <c r="AB27" s="376"/>
      <c r="AC27" s="376"/>
      <c r="AD27" s="376"/>
      <c r="AE27" s="376"/>
      <c r="AF27" s="376"/>
      <c r="AG27" s="377"/>
      <c r="AH27" s="372" t="s">
        <v>139</v>
      </c>
      <c r="AI27" s="373"/>
      <c r="AJ27" s="373"/>
      <c r="AK27" s="373"/>
      <c r="AL27" s="374"/>
      <c r="AM27" s="372" t="s">
        <v>139</v>
      </c>
      <c r="AN27" s="373"/>
      <c r="AO27" s="373"/>
      <c r="AP27" s="373"/>
      <c r="AQ27" s="373"/>
      <c r="AR27" s="374"/>
      <c r="AS27" s="372" t="s">
        <v>130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214220</v>
      </c>
      <c r="BO27" s="454"/>
      <c r="BP27" s="454"/>
      <c r="BQ27" s="454"/>
      <c r="BR27" s="454"/>
      <c r="BS27" s="454"/>
      <c r="BT27" s="454"/>
      <c r="BU27" s="455"/>
      <c r="BV27" s="453">
        <v>214215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1930</v>
      </c>
      <c r="R28" s="373"/>
      <c r="S28" s="373"/>
      <c r="T28" s="373"/>
      <c r="U28" s="373"/>
      <c r="V28" s="374"/>
      <c r="W28" s="462"/>
      <c r="X28" s="399"/>
      <c r="Y28" s="400"/>
      <c r="Z28" s="375" t="s">
        <v>184</v>
      </c>
      <c r="AA28" s="376"/>
      <c r="AB28" s="376"/>
      <c r="AC28" s="376"/>
      <c r="AD28" s="376"/>
      <c r="AE28" s="376"/>
      <c r="AF28" s="376"/>
      <c r="AG28" s="377"/>
      <c r="AH28" s="372" t="s">
        <v>139</v>
      </c>
      <c r="AI28" s="373"/>
      <c r="AJ28" s="373"/>
      <c r="AK28" s="373"/>
      <c r="AL28" s="374"/>
      <c r="AM28" s="372" t="s">
        <v>139</v>
      </c>
      <c r="AN28" s="373"/>
      <c r="AO28" s="373"/>
      <c r="AP28" s="373"/>
      <c r="AQ28" s="373"/>
      <c r="AR28" s="374"/>
      <c r="AS28" s="372" t="s">
        <v>130</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499374</v>
      </c>
      <c r="BO28" s="449"/>
      <c r="BP28" s="449"/>
      <c r="BQ28" s="449"/>
      <c r="BR28" s="449"/>
      <c r="BS28" s="449"/>
      <c r="BT28" s="449"/>
      <c r="BU28" s="450"/>
      <c r="BV28" s="448">
        <v>496522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8</v>
      </c>
      <c r="M29" s="373"/>
      <c r="N29" s="373"/>
      <c r="O29" s="373"/>
      <c r="P29" s="374"/>
      <c r="Q29" s="372">
        <v>1700</v>
      </c>
      <c r="R29" s="373"/>
      <c r="S29" s="373"/>
      <c r="T29" s="373"/>
      <c r="U29" s="373"/>
      <c r="V29" s="374"/>
      <c r="W29" s="463"/>
      <c r="X29" s="464"/>
      <c r="Y29" s="465"/>
      <c r="Z29" s="375" t="s">
        <v>187</v>
      </c>
      <c r="AA29" s="376"/>
      <c r="AB29" s="376"/>
      <c r="AC29" s="376"/>
      <c r="AD29" s="376"/>
      <c r="AE29" s="376"/>
      <c r="AF29" s="376"/>
      <c r="AG29" s="377"/>
      <c r="AH29" s="372">
        <v>61</v>
      </c>
      <c r="AI29" s="373"/>
      <c r="AJ29" s="373"/>
      <c r="AK29" s="373"/>
      <c r="AL29" s="374"/>
      <c r="AM29" s="372">
        <v>175558</v>
      </c>
      <c r="AN29" s="373"/>
      <c r="AO29" s="373"/>
      <c r="AP29" s="373"/>
      <c r="AQ29" s="373"/>
      <c r="AR29" s="374"/>
      <c r="AS29" s="372">
        <v>2878</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2185323</v>
      </c>
      <c r="BO29" s="420"/>
      <c r="BP29" s="420"/>
      <c r="BQ29" s="420"/>
      <c r="BR29" s="420"/>
      <c r="BS29" s="420"/>
      <c r="BT29" s="420"/>
      <c r="BU29" s="421"/>
      <c r="BV29" s="419">
        <v>1982898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96.7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3362193</v>
      </c>
      <c r="BO30" s="454"/>
      <c r="BP30" s="454"/>
      <c r="BQ30" s="454"/>
      <c r="BR30" s="454"/>
      <c r="BS30" s="454"/>
      <c r="BT30" s="454"/>
      <c r="BU30" s="455"/>
      <c r="BV30" s="453">
        <v>3229960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国民健康保険病院事業会計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南部檜山衛生処理組合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乙部振興公社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檜山広域行政組合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乙部観光</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漁業集落排水事業特別会計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渡島・檜山地方税滞納整理機構</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auKEvfTGR7fVfnBpL9eP+wr3kOo4d4ECO5blfjqgvtf3oU8I2ijLSpJHwWz+rBC4KOC4DU47AcICSi+VWwTrWA==" saltValue="RpG8XxIYNnIiS1mFlnnel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6" sqref="P3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557</v>
      </c>
      <c r="D34" s="1151"/>
      <c r="E34" s="1152"/>
      <c r="F34" s="32">
        <v>10.01</v>
      </c>
      <c r="G34" s="33">
        <v>8.6300000000000008</v>
      </c>
      <c r="H34" s="33">
        <v>8.84</v>
      </c>
      <c r="I34" s="33">
        <v>10.9</v>
      </c>
      <c r="J34" s="34">
        <v>15.03</v>
      </c>
      <c r="K34" s="22"/>
      <c r="L34" s="22"/>
      <c r="M34" s="22"/>
      <c r="N34" s="22"/>
      <c r="O34" s="22"/>
      <c r="P34" s="22"/>
    </row>
    <row r="35" spans="1:16" ht="39" customHeight="1" x14ac:dyDescent="0.2">
      <c r="A35" s="22"/>
      <c r="B35" s="35"/>
      <c r="C35" s="1145" t="s">
        <v>558</v>
      </c>
      <c r="D35" s="1146"/>
      <c r="E35" s="1147"/>
      <c r="F35" s="36">
        <v>5.16</v>
      </c>
      <c r="G35" s="37">
        <v>5.4</v>
      </c>
      <c r="H35" s="37">
        <v>3.71</v>
      </c>
      <c r="I35" s="37">
        <v>3.99</v>
      </c>
      <c r="J35" s="38">
        <v>3.86</v>
      </c>
      <c r="K35" s="22"/>
      <c r="L35" s="22"/>
      <c r="M35" s="22"/>
      <c r="N35" s="22"/>
      <c r="O35" s="22"/>
      <c r="P35" s="22"/>
    </row>
    <row r="36" spans="1:16" ht="39" customHeight="1" x14ac:dyDescent="0.2">
      <c r="A36" s="22"/>
      <c r="B36" s="35"/>
      <c r="C36" s="1145" t="s">
        <v>559</v>
      </c>
      <c r="D36" s="1146"/>
      <c r="E36" s="1147"/>
      <c r="F36" s="36">
        <v>1.06</v>
      </c>
      <c r="G36" s="37">
        <v>1.59</v>
      </c>
      <c r="H36" s="37">
        <v>0.74</v>
      </c>
      <c r="I36" s="37">
        <v>0.88</v>
      </c>
      <c r="J36" s="38">
        <v>0.65</v>
      </c>
      <c r="K36" s="22"/>
      <c r="L36" s="22"/>
      <c r="M36" s="22"/>
      <c r="N36" s="22"/>
      <c r="O36" s="22"/>
      <c r="P36" s="22"/>
    </row>
    <row r="37" spans="1:16" ht="39" customHeight="1" x14ac:dyDescent="0.2">
      <c r="A37" s="22"/>
      <c r="B37" s="35"/>
      <c r="C37" s="1145" t="s">
        <v>560</v>
      </c>
      <c r="D37" s="1146"/>
      <c r="E37" s="1147"/>
      <c r="F37" s="36">
        <v>0.67</v>
      </c>
      <c r="G37" s="37">
        <v>0.73</v>
      </c>
      <c r="H37" s="37">
        <v>0.55000000000000004</v>
      </c>
      <c r="I37" s="37">
        <v>0.37</v>
      </c>
      <c r="J37" s="38">
        <v>0.41</v>
      </c>
      <c r="K37" s="22"/>
      <c r="L37" s="22"/>
      <c r="M37" s="22"/>
      <c r="N37" s="22"/>
      <c r="O37" s="22"/>
      <c r="P37" s="22"/>
    </row>
    <row r="38" spans="1:16" ht="39" customHeight="1" x14ac:dyDescent="0.2">
      <c r="A38" s="22"/>
      <c r="B38" s="35"/>
      <c r="C38" s="1145" t="s">
        <v>561</v>
      </c>
      <c r="D38" s="1146"/>
      <c r="E38" s="1147"/>
      <c r="F38" s="36">
        <v>0.84</v>
      </c>
      <c r="G38" s="37">
        <v>1.4</v>
      </c>
      <c r="H38" s="37">
        <v>0.82</v>
      </c>
      <c r="I38" s="37">
        <v>0.55000000000000004</v>
      </c>
      <c r="J38" s="38">
        <v>0.38</v>
      </c>
      <c r="K38" s="22"/>
      <c r="L38" s="22"/>
      <c r="M38" s="22"/>
      <c r="N38" s="22"/>
      <c r="O38" s="22"/>
      <c r="P38" s="22"/>
    </row>
    <row r="39" spans="1:16" ht="39" customHeight="1" x14ac:dyDescent="0.2">
      <c r="A39" s="22"/>
      <c r="B39" s="35"/>
      <c r="C39" s="1145" t="s">
        <v>562</v>
      </c>
      <c r="D39" s="1146"/>
      <c r="E39" s="1147"/>
      <c r="F39" s="36">
        <v>0.2</v>
      </c>
      <c r="G39" s="37">
        <v>0.28000000000000003</v>
      </c>
      <c r="H39" s="37">
        <v>0.35</v>
      </c>
      <c r="I39" s="37">
        <v>0.21</v>
      </c>
      <c r="J39" s="38">
        <v>0.25</v>
      </c>
      <c r="K39" s="22"/>
      <c r="L39" s="22"/>
      <c r="M39" s="22"/>
      <c r="N39" s="22"/>
      <c r="O39" s="22"/>
      <c r="P39" s="22"/>
    </row>
    <row r="40" spans="1:16" ht="39" customHeight="1" x14ac:dyDescent="0.2">
      <c r="A40" s="22"/>
      <c r="B40" s="35"/>
      <c r="C40" s="1145" t="s">
        <v>563</v>
      </c>
      <c r="D40" s="1146"/>
      <c r="E40" s="1147"/>
      <c r="F40" s="36">
        <v>7.0000000000000007E-2</v>
      </c>
      <c r="G40" s="37">
        <v>0.14000000000000001</v>
      </c>
      <c r="H40" s="37">
        <v>0.1</v>
      </c>
      <c r="I40" s="37">
        <v>0.15</v>
      </c>
      <c r="J40" s="38">
        <v>0.19</v>
      </c>
      <c r="K40" s="22"/>
      <c r="L40" s="22"/>
      <c r="M40" s="22"/>
      <c r="N40" s="22"/>
      <c r="O40" s="22"/>
      <c r="P40" s="22"/>
    </row>
    <row r="41" spans="1:16" ht="39" customHeight="1" x14ac:dyDescent="0.2">
      <c r="A41" s="22"/>
      <c r="B41" s="35"/>
      <c r="C41" s="1145" t="s">
        <v>564</v>
      </c>
      <c r="D41" s="1146"/>
      <c r="E41" s="1147"/>
      <c r="F41" s="36">
        <v>0.08</v>
      </c>
      <c r="G41" s="37">
        <v>0.09</v>
      </c>
      <c r="H41" s="37">
        <v>0.1</v>
      </c>
      <c r="I41" s="37">
        <v>0.09</v>
      </c>
      <c r="J41" s="38">
        <v>7.0000000000000007E-2</v>
      </c>
      <c r="K41" s="22"/>
      <c r="L41" s="22"/>
      <c r="M41" s="22"/>
      <c r="N41" s="22"/>
      <c r="O41" s="22"/>
      <c r="P41" s="22"/>
    </row>
    <row r="42" spans="1:16" ht="39" customHeight="1" x14ac:dyDescent="0.2">
      <c r="A42" s="22"/>
      <c r="B42" s="39"/>
      <c r="C42" s="1145" t="s">
        <v>565</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566</v>
      </c>
      <c r="D43" s="1149"/>
      <c r="E43" s="1150"/>
      <c r="F43" s="41">
        <v>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dcpvTKnHJjHjquuHkFCzuPg5zQfAemc/nCvNqoOClh2JMZdk+ZNB91d/zRsT2KmN8OJVZ7EfhSrIV1Mj/EyQg==" saltValue="Rag9IjRgIpPgZya3w8rY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election activeCell="Q55" sqref="Q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473</v>
      </c>
      <c r="L45" s="60">
        <v>478</v>
      </c>
      <c r="M45" s="60">
        <v>474</v>
      </c>
      <c r="N45" s="60">
        <v>487</v>
      </c>
      <c r="O45" s="61">
        <v>487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2">
      <c r="A48" s="48"/>
      <c r="B48" s="1178"/>
      <c r="C48" s="1179"/>
      <c r="D48" s="62"/>
      <c r="E48" s="1155" t="s">
        <v>15</v>
      </c>
      <c r="F48" s="1155"/>
      <c r="G48" s="1155"/>
      <c r="H48" s="1155"/>
      <c r="I48" s="1155"/>
      <c r="J48" s="1156"/>
      <c r="K48" s="63">
        <v>135</v>
      </c>
      <c r="L48" s="64">
        <v>126</v>
      </c>
      <c r="M48" s="64">
        <v>109</v>
      </c>
      <c r="N48" s="64">
        <v>116</v>
      </c>
      <c r="O48" s="65">
        <v>116</v>
      </c>
      <c r="P48" s="48"/>
      <c r="Q48" s="48"/>
      <c r="R48" s="48"/>
      <c r="S48" s="48"/>
      <c r="T48" s="48"/>
      <c r="U48" s="48"/>
    </row>
    <row r="49" spans="1:21" ht="30.75" customHeight="1" x14ac:dyDescent="0.2">
      <c r="A49" s="48"/>
      <c r="B49" s="1178"/>
      <c r="C49" s="1179"/>
      <c r="D49" s="62"/>
      <c r="E49" s="1155" t="s">
        <v>16</v>
      </c>
      <c r="F49" s="1155"/>
      <c r="G49" s="1155"/>
      <c r="H49" s="1155"/>
      <c r="I49" s="1155"/>
      <c r="J49" s="1156"/>
      <c r="K49" s="63">
        <v>2</v>
      </c>
      <c r="L49" s="64">
        <v>2</v>
      </c>
      <c r="M49" s="64">
        <v>2</v>
      </c>
      <c r="N49" s="64">
        <v>2</v>
      </c>
      <c r="O49" s="65">
        <v>1</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544</v>
      </c>
      <c r="L52" s="64">
        <v>522</v>
      </c>
      <c r="M52" s="64">
        <v>491</v>
      </c>
      <c r="N52" s="64">
        <v>479</v>
      </c>
      <c r="O52" s="65">
        <v>471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66</v>
      </c>
      <c r="L53" s="69">
        <v>84</v>
      </c>
      <c r="M53" s="69">
        <v>94</v>
      </c>
      <c r="N53" s="69">
        <v>126</v>
      </c>
      <c r="O53" s="70">
        <v>133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5">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FVxY1F4vdq36JNy5J2VVD+bACKwho4hlC1vgxr1txOm5XUnCR0/scOIfA9oQTjdWpdVgz1r6N2HEqs3PDe/ng==" saltValue="x/SdoJAbr2PxAKtK0TaA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S45" sqref="S45"/>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96" t="s">
        <v>32</v>
      </c>
      <c r="C41" s="1197"/>
      <c r="D41" s="105"/>
      <c r="E41" s="1198" t="s">
        <v>33</v>
      </c>
      <c r="F41" s="1198"/>
      <c r="G41" s="1198"/>
      <c r="H41" s="1199"/>
      <c r="I41" s="355">
        <v>3536</v>
      </c>
      <c r="J41" s="356">
        <v>3856</v>
      </c>
      <c r="K41" s="356">
        <v>3992</v>
      </c>
      <c r="L41" s="356">
        <v>3902</v>
      </c>
      <c r="M41" s="357">
        <v>3815</v>
      </c>
    </row>
    <row r="42" spans="2:13" ht="27.75" customHeight="1" x14ac:dyDescent="0.2">
      <c r="B42" s="1186"/>
      <c r="C42" s="1187"/>
      <c r="D42" s="106"/>
      <c r="E42" s="1190" t="s">
        <v>34</v>
      </c>
      <c r="F42" s="1190"/>
      <c r="G42" s="1190"/>
      <c r="H42" s="1191"/>
      <c r="I42" s="358">
        <v>2</v>
      </c>
      <c r="J42" s="359" t="s">
        <v>510</v>
      </c>
      <c r="K42" s="359" t="s">
        <v>510</v>
      </c>
      <c r="L42" s="359" t="s">
        <v>510</v>
      </c>
      <c r="M42" s="360" t="s">
        <v>510</v>
      </c>
    </row>
    <row r="43" spans="2:13" ht="27.75" customHeight="1" x14ac:dyDescent="0.2">
      <c r="B43" s="1186"/>
      <c r="C43" s="1187"/>
      <c r="D43" s="106"/>
      <c r="E43" s="1190" t="s">
        <v>35</v>
      </c>
      <c r="F43" s="1190"/>
      <c r="G43" s="1190"/>
      <c r="H43" s="1191"/>
      <c r="I43" s="358">
        <v>1076</v>
      </c>
      <c r="J43" s="359">
        <v>1010</v>
      </c>
      <c r="K43" s="359">
        <v>927</v>
      </c>
      <c r="L43" s="359">
        <v>952</v>
      </c>
      <c r="M43" s="360">
        <v>1194</v>
      </c>
    </row>
    <row r="44" spans="2:13" ht="27.75" customHeight="1" x14ac:dyDescent="0.2">
      <c r="B44" s="1186"/>
      <c r="C44" s="1187"/>
      <c r="D44" s="106"/>
      <c r="E44" s="1190" t="s">
        <v>36</v>
      </c>
      <c r="F44" s="1190"/>
      <c r="G44" s="1190"/>
      <c r="H44" s="1191"/>
      <c r="I44" s="358">
        <v>5</v>
      </c>
      <c r="J44" s="359">
        <v>4</v>
      </c>
      <c r="K44" s="359">
        <v>3</v>
      </c>
      <c r="L44" s="359">
        <v>2</v>
      </c>
      <c r="M44" s="360">
        <v>1</v>
      </c>
    </row>
    <row r="45" spans="2:13" ht="27.75" customHeight="1" x14ac:dyDescent="0.2">
      <c r="B45" s="1186"/>
      <c r="C45" s="1187"/>
      <c r="D45" s="106"/>
      <c r="E45" s="1190" t="s">
        <v>37</v>
      </c>
      <c r="F45" s="1190"/>
      <c r="G45" s="1190"/>
      <c r="H45" s="1191"/>
      <c r="I45" s="358">
        <v>710</v>
      </c>
      <c r="J45" s="359">
        <v>728</v>
      </c>
      <c r="K45" s="359">
        <v>704</v>
      </c>
      <c r="L45" s="359">
        <v>663</v>
      </c>
      <c r="M45" s="360">
        <v>653</v>
      </c>
    </row>
    <row r="46" spans="2:13" ht="27.75" customHeight="1" x14ac:dyDescent="0.2">
      <c r="B46" s="1186"/>
      <c r="C46" s="1187"/>
      <c r="D46" s="107"/>
      <c r="E46" s="1190" t="s">
        <v>38</v>
      </c>
      <c r="F46" s="1190"/>
      <c r="G46" s="1190"/>
      <c r="H46" s="1191"/>
      <c r="I46" s="358" t="s">
        <v>510</v>
      </c>
      <c r="J46" s="359" t="s">
        <v>510</v>
      </c>
      <c r="K46" s="359" t="s">
        <v>510</v>
      </c>
      <c r="L46" s="359" t="s">
        <v>510</v>
      </c>
      <c r="M46" s="360" t="s">
        <v>510</v>
      </c>
    </row>
    <row r="47" spans="2:13" ht="27.75" customHeight="1" x14ac:dyDescent="0.2">
      <c r="B47" s="1186"/>
      <c r="C47" s="1187"/>
      <c r="D47" s="108"/>
      <c r="E47" s="1200" t="s">
        <v>39</v>
      </c>
      <c r="F47" s="1201"/>
      <c r="G47" s="1201"/>
      <c r="H47" s="1202"/>
      <c r="I47" s="358" t="s">
        <v>510</v>
      </c>
      <c r="J47" s="359" t="s">
        <v>510</v>
      </c>
      <c r="K47" s="359" t="s">
        <v>510</v>
      </c>
      <c r="L47" s="359" t="s">
        <v>510</v>
      </c>
      <c r="M47" s="360" t="s">
        <v>510</v>
      </c>
    </row>
    <row r="48" spans="2:13" ht="27.75" customHeight="1" x14ac:dyDescent="0.2">
      <c r="B48" s="1186"/>
      <c r="C48" s="1187"/>
      <c r="D48" s="106"/>
      <c r="E48" s="1190" t="s">
        <v>40</v>
      </c>
      <c r="F48" s="1190"/>
      <c r="G48" s="1190"/>
      <c r="H48" s="1191"/>
      <c r="I48" s="358" t="s">
        <v>510</v>
      </c>
      <c r="J48" s="359" t="s">
        <v>510</v>
      </c>
      <c r="K48" s="359" t="s">
        <v>510</v>
      </c>
      <c r="L48" s="359" t="s">
        <v>510</v>
      </c>
      <c r="M48" s="360" t="s">
        <v>510</v>
      </c>
    </row>
    <row r="49" spans="2:13" ht="27.75" customHeight="1" x14ac:dyDescent="0.2">
      <c r="B49" s="1188"/>
      <c r="C49" s="1189"/>
      <c r="D49" s="106"/>
      <c r="E49" s="1190" t="s">
        <v>41</v>
      </c>
      <c r="F49" s="1190"/>
      <c r="G49" s="1190"/>
      <c r="H49" s="1191"/>
      <c r="I49" s="358" t="s">
        <v>510</v>
      </c>
      <c r="J49" s="359" t="s">
        <v>510</v>
      </c>
      <c r="K49" s="359" t="s">
        <v>510</v>
      </c>
      <c r="L49" s="359" t="s">
        <v>510</v>
      </c>
      <c r="M49" s="360" t="s">
        <v>510</v>
      </c>
    </row>
    <row r="50" spans="2:13" ht="27.75" customHeight="1" x14ac:dyDescent="0.2">
      <c r="B50" s="1184" t="s">
        <v>42</v>
      </c>
      <c r="C50" s="1185"/>
      <c r="D50" s="109"/>
      <c r="E50" s="1190" t="s">
        <v>43</v>
      </c>
      <c r="F50" s="1190"/>
      <c r="G50" s="1190"/>
      <c r="H50" s="1191"/>
      <c r="I50" s="358">
        <v>4684</v>
      </c>
      <c r="J50" s="359">
        <v>4988</v>
      </c>
      <c r="K50" s="359">
        <v>5228</v>
      </c>
      <c r="L50" s="359">
        <v>6036</v>
      </c>
      <c r="M50" s="360">
        <v>6403</v>
      </c>
    </row>
    <row r="51" spans="2:13" ht="27.75" customHeight="1" x14ac:dyDescent="0.2">
      <c r="B51" s="1186"/>
      <c r="C51" s="1187"/>
      <c r="D51" s="106"/>
      <c r="E51" s="1190" t="s">
        <v>44</v>
      </c>
      <c r="F51" s="1190"/>
      <c r="G51" s="1190"/>
      <c r="H51" s="1191"/>
      <c r="I51" s="358">
        <v>385</v>
      </c>
      <c r="J51" s="359">
        <v>361</v>
      </c>
      <c r="K51" s="359">
        <v>289</v>
      </c>
      <c r="L51" s="359">
        <v>241</v>
      </c>
      <c r="M51" s="360">
        <v>208</v>
      </c>
    </row>
    <row r="52" spans="2:13" ht="27.75" customHeight="1" x14ac:dyDescent="0.2">
      <c r="B52" s="1188"/>
      <c r="C52" s="1189"/>
      <c r="D52" s="106"/>
      <c r="E52" s="1190" t="s">
        <v>45</v>
      </c>
      <c r="F52" s="1190"/>
      <c r="G52" s="1190"/>
      <c r="H52" s="1191"/>
      <c r="I52" s="358">
        <v>3789</v>
      </c>
      <c r="J52" s="359">
        <v>3968</v>
      </c>
      <c r="K52" s="359">
        <v>4088</v>
      </c>
      <c r="L52" s="359">
        <v>3973</v>
      </c>
      <c r="M52" s="360">
        <v>3973</v>
      </c>
    </row>
    <row r="53" spans="2:13" ht="27.75" customHeight="1" thickBot="1" x14ac:dyDescent="0.25">
      <c r="B53" s="1192" t="s">
        <v>46</v>
      </c>
      <c r="C53" s="1193"/>
      <c r="D53" s="110"/>
      <c r="E53" s="1194" t="s">
        <v>47</v>
      </c>
      <c r="F53" s="1194"/>
      <c r="G53" s="1194"/>
      <c r="H53" s="1195"/>
      <c r="I53" s="361">
        <v>-3530</v>
      </c>
      <c r="J53" s="362">
        <v>-3719</v>
      </c>
      <c r="K53" s="362">
        <v>-3978</v>
      </c>
      <c r="L53" s="362">
        <v>-4732</v>
      </c>
      <c r="M53" s="363">
        <v>-4921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i2OGFsQZJGV8J+VJECBwpNY4qq0RZ5p1uCDm4zFLdWeINCes8crot69HqbR1zsBVBzg+SRax0a/s1BfLJGK0A==" saltValue="AZZZDGJahvDUPpvTPVNH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I55" sqref="I55"/>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1" t="s">
        <v>50</v>
      </c>
      <c r="D55" s="1211"/>
      <c r="E55" s="1212"/>
      <c r="F55" s="122">
        <v>492</v>
      </c>
      <c r="G55" s="122">
        <v>497</v>
      </c>
      <c r="H55" s="123">
        <v>499</v>
      </c>
    </row>
    <row r="56" spans="2:8" ht="52.5" customHeight="1" x14ac:dyDescent="0.2">
      <c r="B56" s="124"/>
      <c r="C56" s="1213" t="s">
        <v>51</v>
      </c>
      <c r="D56" s="1213"/>
      <c r="E56" s="1214"/>
      <c r="F56" s="125">
        <v>1801</v>
      </c>
      <c r="G56" s="125">
        <v>1983</v>
      </c>
      <c r="H56" s="126">
        <v>2185</v>
      </c>
    </row>
    <row r="57" spans="2:8" ht="53.25" customHeight="1" x14ac:dyDescent="0.2">
      <c r="B57" s="124"/>
      <c r="C57" s="1215" t="s">
        <v>52</v>
      </c>
      <c r="D57" s="1215"/>
      <c r="E57" s="1216"/>
      <c r="F57" s="127">
        <v>2921</v>
      </c>
      <c r="G57" s="127">
        <v>3230</v>
      </c>
      <c r="H57" s="128">
        <v>3362</v>
      </c>
    </row>
    <row r="58" spans="2:8" ht="45.75" customHeight="1" x14ac:dyDescent="0.2">
      <c r="B58" s="129"/>
      <c r="C58" s="1203" t="s">
        <v>577</v>
      </c>
      <c r="D58" s="1204"/>
      <c r="E58" s="1205"/>
      <c r="F58" s="130">
        <f>2148</f>
        <v>2148</v>
      </c>
      <c r="G58" s="130">
        <f>2415</f>
        <v>2415</v>
      </c>
      <c r="H58" s="131">
        <f>2483</f>
        <v>2483</v>
      </c>
    </row>
    <row r="59" spans="2:8" ht="45.75" customHeight="1" x14ac:dyDescent="0.2">
      <c r="B59" s="129"/>
      <c r="C59" s="1203" t="s">
        <v>578</v>
      </c>
      <c r="D59" s="1204"/>
      <c r="E59" s="1205"/>
      <c r="F59" s="130">
        <f>399</f>
        <v>399</v>
      </c>
      <c r="G59" s="130">
        <f>446</f>
        <v>446</v>
      </c>
      <c r="H59" s="131">
        <f>502</f>
        <v>502</v>
      </c>
    </row>
    <row r="60" spans="2:8" ht="45.75" customHeight="1" x14ac:dyDescent="0.2">
      <c r="B60" s="129"/>
      <c r="C60" s="1203" t="s">
        <v>579</v>
      </c>
      <c r="D60" s="1204"/>
      <c r="E60" s="1205"/>
      <c r="F60" s="130">
        <f>306</f>
        <v>306</v>
      </c>
      <c r="G60" s="130">
        <f>306</f>
        <v>306</v>
      </c>
      <c r="H60" s="131">
        <f>306</f>
        <v>306</v>
      </c>
    </row>
    <row r="61" spans="2:8" ht="45.75" customHeight="1" x14ac:dyDescent="0.2">
      <c r="B61" s="129"/>
      <c r="C61" s="1203" t="s">
        <v>580</v>
      </c>
      <c r="D61" s="1204"/>
      <c r="E61" s="1205"/>
      <c r="F61" s="130">
        <f>57</f>
        <v>57</v>
      </c>
      <c r="G61" s="130">
        <f>53</f>
        <v>53</v>
      </c>
      <c r="H61" s="131">
        <f>48</f>
        <v>48</v>
      </c>
    </row>
    <row r="62" spans="2:8" ht="45.75" customHeight="1" thickBot="1" x14ac:dyDescent="0.25">
      <c r="B62" s="132"/>
      <c r="C62" s="1206" t="s">
        <v>584</v>
      </c>
      <c r="D62" s="1207"/>
      <c r="E62" s="1208"/>
      <c r="F62" s="133" t="s">
        <v>581</v>
      </c>
      <c r="G62" s="133" t="s">
        <v>581</v>
      </c>
      <c r="H62" s="134">
        <v>13</v>
      </c>
    </row>
    <row r="63" spans="2:8" ht="52.5" customHeight="1" thickBot="1" x14ac:dyDescent="0.25">
      <c r="B63" s="135"/>
      <c r="C63" s="1209" t="s">
        <v>53</v>
      </c>
      <c r="D63" s="1209"/>
      <c r="E63" s="1210"/>
      <c r="F63" s="136">
        <v>5214</v>
      </c>
      <c r="G63" s="136">
        <v>5709</v>
      </c>
      <c r="H63" s="137">
        <v>6047</v>
      </c>
    </row>
    <row r="64" spans="2:8" ht="13.2" x14ac:dyDescent="0.2"/>
  </sheetData>
  <sheetProtection algorithmName="SHA-512" hashValue="3DKyjhwZtY4jafTvWEnlNaAKPV/O+ZBDrr5D5WLmuqte6KmZ4B2zGcyya/UOwd4hAp5w60P7uvqcKRQwiYegtQ==" saltValue="BNREz54dUyz1vr78Q1iT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269052</v>
      </c>
      <c r="E3" s="156"/>
      <c r="F3" s="157">
        <v>228215</v>
      </c>
      <c r="G3" s="158"/>
      <c r="H3" s="159"/>
    </row>
    <row r="4" spans="1:8" x14ac:dyDescent="0.2">
      <c r="A4" s="160"/>
      <c r="B4" s="161"/>
      <c r="C4" s="162"/>
      <c r="D4" s="163">
        <v>63495</v>
      </c>
      <c r="E4" s="164"/>
      <c r="F4" s="165">
        <v>117571</v>
      </c>
      <c r="G4" s="166"/>
      <c r="H4" s="167"/>
    </row>
    <row r="5" spans="1:8" x14ac:dyDescent="0.2">
      <c r="A5" s="148" t="s">
        <v>543</v>
      </c>
      <c r="B5" s="153"/>
      <c r="C5" s="154"/>
      <c r="D5" s="155">
        <v>331914</v>
      </c>
      <c r="E5" s="156"/>
      <c r="F5" s="157">
        <v>264232</v>
      </c>
      <c r="G5" s="158"/>
      <c r="H5" s="159"/>
    </row>
    <row r="6" spans="1:8" x14ac:dyDescent="0.2">
      <c r="A6" s="160"/>
      <c r="B6" s="161"/>
      <c r="C6" s="162"/>
      <c r="D6" s="163">
        <v>166870</v>
      </c>
      <c r="E6" s="164"/>
      <c r="F6" s="165">
        <v>133959</v>
      </c>
      <c r="G6" s="166"/>
      <c r="H6" s="167"/>
    </row>
    <row r="7" spans="1:8" x14ac:dyDescent="0.2">
      <c r="A7" s="148" t="s">
        <v>544</v>
      </c>
      <c r="B7" s="153"/>
      <c r="C7" s="154"/>
      <c r="D7" s="155">
        <v>274575</v>
      </c>
      <c r="E7" s="156"/>
      <c r="F7" s="157">
        <v>263613</v>
      </c>
      <c r="G7" s="158"/>
      <c r="H7" s="159"/>
    </row>
    <row r="8" spans="1:8" x14ac:dyDescent="0.2">
      <c r="A8" s="160"/>
      <c r="B8" s="161"/>
      <c r="C8" s="162"/>
      <c r="D8" s="163">
        <v>153729</v>
      </c>
      <c r="E8" s="164"/>
      <c r="F8" s="165">
        <v>128823</v>
      </c>
      <c r="G8" s="166"/>
      <c r="H8" s="167"/>
    </row>
    <row r="9" spans="1:8" x14ac:dyDescent="0.2">
      <c r="A9" s="148" t="s">
        <v>545</v>
      </c>
      <c r="B9" s="153"/>
      <c r="C9" s="154"/>
      <c r="D9" s="155">
        <v>194665</v>
      </c>
      <c r="E9" s="156"/>
      <c r="F9" s="157">
        <v>362690</v>
      </c>
      <c r="G9" s="158"/>
      <c r="H9" s="159"/>
    </row>
    <row r="10" spans="1:8" x14ac:dyDescent="0.2">
      <c r="A10" s="160"/>
      <c r="B10" s="161"/>
      <c r="C10" s="162"/>
      <c r="D10" s="163">
        <v>92637</v>
      </c>
      <c r="E10" s="164"/>
      <c r="F10" s="165">
        <v>172580</v>
      </c>
      <c r="G10" s="166"/>
      <c r="H10" s="167"/>
    </row>
    <row r="11" spans="1:8" x14ac:dyDescent="0.2">
      <c r="A11" s="148" t="s">
        <v>546</v>
      </c>
      <c r="B11" s="153"/>
      <c r="C11" s="154"/>
      <c r="D11" s="155">
        <v>224189</v>
      </c>
      <c r="E11" s="156"/>
      <c r="F11" s="157">
        <v>296093</v>
      </c>
      <c r="G11" s="158"/>
      <c r="H11" s="159"/>
    </row>
    <row r="12" spans="1:8" x14ac:dyDescent="0.2">
      <c r="A12" s="160"/>
      <c r="B12" s="161"/>
      <c r="C12" s="168"/>
      <c r="D12" s="163">
        <v>62938</v>
      </c>
      <c r="E12" s="164"/>
      <c r="F12" s="165">
        <v>140545</v>
      </c>
      <c r="G12" s="166"/>
      <c r="H12" s="167"/>
    </row>
    <row r="13" spans="1:8" x14ac:dyDescent="0.2">
      <c r="A13" s="148"/>
      <c r="B13" s="153"/>
      <c r="C13" s="169"/>
      <c r="D13" s="170">
        <v>258879</v>
      </c>
      <c r="E13" s="171"/>
      <c r="F13" s="172">
        <v>282969</v>
      </c>
      <c r="G13" s="173"/>
      <c r="H13" s="159"/>
    </row>
    <row r="14" spans="1:8" x14ac:dyDescent="0.2">
      <c r="A14" s="160"/>
      <c r="B14" s="161"/>
      <c r="C14" s="162"/>
      <c r="D14" s="163">
        <v>107934</v>
      </c>
      <c r="E14" s="164"/>
      <c r="F14" s="165">
        <v>138696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5.16</v>
      </c>
      <c r="C19" s="174">
        <f>ROUND(VALUE(SUBSTITUTE(実質収支比率等に係る経年分析!G$48,"▲","-")),2)</f>
        <v>5.4</v>
      </c>
      <c r="D19" s="174">
        <f>ROUND(VALUE(SUBSTITUTE(実質収支比率等に係る経年分析!H$48,"▲","-")),2)</f>
        <v>3.72</v>
      </c>
      <c r="E19" s="174">
        <f>ROUND(VALUE(SUBSTITUTE(実質収支比率等に係る経年分析!I$48,"▲","-")),2)</f>
        <v>3.99</v>
      </c>
      <c r="F19" s="174">
        <f>ROUND(VALUE(SUBSTITUTE(実質収支比率等に係る経年分析!J$48,"▲","-")),2)</f>
        <v>3.87</v>
      </c>
    </row>
    <row r="20" spans="1:11" x14ac:dyDescent="0.2">
      <c r="A20" s="174" t="s">
        <v>57</v>
      </c>
      <c r="B20" s="174">
        <f>ROUND(VALUE(SUBSTITUTE(実質収支比率等に係る経年分析!F$47,"▲","-")),2)</f>
        <v>21.23</v>
      </c>
      <c r="C20" s="174">
        <f>ROUND(VALUE(SUBSTITUTE(実質収支比率等に係る経年分析!G$47,"▲","-")),2)</f>
        <v>21.52</v>
      </c>
      <c r="D20" s="174">
        <f>ROUND(VALUE(SUBSTITUTE(実質収支比率等に係る経年分析!H$47,"▲","-")),2)</f>
        <v>20.68</v>
      </c>
      <c r="E20" s="174">
        <f>ROUND(VALUE(SUBSTITUTE(実質収支比率等に係る経年分析!I$47,"▲","-")),2)</f>
        <v>19.13</v>
      </c>
      <c r="F20" s="174">
        <f>ROUND(VALUE(SUBSTITUTE(実質収支比率等に係る経年分析!J$47,"▲","-")),2)</f>
        <v>19.670000000000002</v>
      </c>
    </row>
    <row r="21" spans="1:11" x14ac:dyDescent="0.2">
      <c r="A21" s="174" t="s">
        <v>58</v>
      </c>
      <c r="B21" s="174">
        <f>IF(ISNUMBER(VALUE(SUBSTITUTE(実質収支比率等に係る経年分析!F$49,"▲","-"))),ROUND(VALUE(SUBSTITUTE(実質収支比率等に係る経年分析!F$49,"▲","-")),2),NA())</f>
        <v>4.7300000000000004</v>
      </c>
      <c r="C21" s="174">
        <f>IF(ISNUMBER(VALUE(SUBSTITUTE(実質収支比率等に係る経年分析!G$49,"▲","-"))),ROUND(VALUE(SUBSTITUTE(実質収支比率等に係る経年分析!G$49,"▲","-")),2),NA())</f>
        <v>3.17</v>
      </c>
      <c r="D21" s="174">
        <f>IF(ISNUMBER(VALUE(SUBSTITUTE(実質収支比率等に係る経年分析!H$49,"▲","-"))),ROUND(VALUE(SUBSTITUTE(実質収支比率等に係る経年分析!H$49,"▲","-")),2),NA())</f>
        <v>1.36</v>
      </c>
      <c r="E21" s="174">
        <f>IF(ISNUMBER(VALUE(SUBSTITUTE(実質収支比率等に係る経年分析!I$49,"▲","-"))),ROUND(VALUE(SUBSTITUTE(実質収支比率等に係る経年分析!I$49,"▲","-")),2),NA())</f>
        <v>2.77</v>
      </c>
      <c r="F21" s="174">
        <f>IF(ISNUMBER(VALUE(SUBSTITUTE(実質収支比率等に係る経年分析!J$49,"▲","-"))),ROUND(VALUE(SUBSTITUTE(実質収支比率等に係る経年分析!J$49,"▲","-")),2),NA())</f>
        <v>-0.1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漁業集落排水事業特別会計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2">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2">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x14ac:dyDescent="0.2">
      <c r="A34" s="175" t="str">
        <f>IF(連結実質赤字比率に係る赤字・黒字の構成分析!C$36="",NA(),連結実質赤字比率に係る赤字・黒字の構成分析!C$36)</f>
        <v>介護保険特別会計（サービス事業勘定）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3.86</v>
      </c>
    </row>
    <row r="36" spans="1:16" x14ac:dyDescent="0.2">
      <c r="A36" s="175" t="str">
        <f>IF(連結実質赤字比率に係る赤字・黒字の構成分析!C$34="",NA(),連結実質赤字比率に係る赤字・黒字の構成分析!C$34)</f>
        <v>国民健康保険病院事業会計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544</v>
      </c>
      <c r="E42" s="176"/>
      <c r="F42" s="176"/>
      <c r="G42" s="176">
        <f>'実質公債費比率（分子）の構造'!L$52</f>
        <v>522</v>
      </c>
      <c r="H42" s="176"/>
      <c r="I42" s="176"/>
      <c r="J42" s="176">
        <f>'実質公債費比率（分子）の構造'!M$52</f>
        <v>491</v>
      </c>
      <c r="K42" s="176"/>
      <c r="L42" s="176"/>
      <c r="M42" s="176">
        <f>'実質公債費比率（分子）の構造'!N$52</f>
        <v>479</v>
      </c>
      <c r="N42" s="176"/>
      <c r="O42" s="176"/>
      <c r="P42" s="176">
        <f>'実質公債費比率（分子）の構造'!O$52</f>
        <v>471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1</v>
      </c>
      <c r="O45" s="176"/>
      <c r="P45" s="176"/>
    </row>
    <row r="46" spans="1:16" x14ac:dyDescent="0.2">
      <c r="A46" s="176" t="s">
        <v>69</v>
      </c>
      <c r="B46" s="176">
        <f>'実質公債費比率（分子）の構造'!K$48</f>
        <v>135</v>
      </c>
      <c r="C46" s="176"/>
      <c r="D46" s="176"/>
      <c r="E46" s="176">
        <f>'実質公債費比率（分子）の構造'!L$48</f>
        <v>126</v>
      </c>
      <c r="F46" s="176"/>
      <c r="G46" s="176"/>
      <c r="H46" s="176">
        <f>'実質公債費比率（分子）の構造'!M$48</f>
        <v>109</v>
      </c>
      <c r="I46" s="176"/>
      <c r="J46" s="176"/>
      <c r="K46" s="176">
        <f>'実質公債費比率（分子）の構造'!N$48</f>
        <v>116</v>
      </c>
      <c r="L46" s="176"/>
      <c r="M46" s="176"/>
      <c r="N46" s="176">
        <f>'実質公債費比率（分子）の構造'!O$48</f>
        <v>116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473</v>
      </c>
      <c r="C49" s="176"/>
      <c r="D49" s="176"/>
      <c r="E49" s="176">
        <f>'実質公債費比率（分子）の構造'!L$45</f>
        <v>478</v>
      </c>
      <c r="F49" s="176"/>
      <c r="G49" s="176"/>
      <c r="H49" s="176">
        <f>'実質公債費比率（分子）の構造'!M$45</f>
        <v>474</v>
      </c>
      <c r="I49" s="176"/>
      <c r="J49" s="176"/>
      <c r="K49" s="176">
        <f>'実質公債費比率（分子）の構造'!N$45</f>
        <v>487</v>
      </c>
      <c r="L49" s="176"/>
      <c r="M49" s="176"/>
      <c r="N49" s="176">
        <f>'実質公債費比率（分子）の構造'!O$45</f>
        <v>487</v>
      </c>
      <c r="O49" s="176"/>
      <c r="P49" s="176"/>
    </row>
    <row r="50" spans="1:16" x14ac:dyDescent="0.2">
      <c r="A50" s="176" t="s">
        <v>73</v>
      </c>
      <c r="B50" s="176" t="e">
        <f>NA()</f>
        <v>#N/A</v>
      </c>
      <c r="C50" s="176">
        <f>IF(ISNUMBER('実質公債費比率（分子）の構造'!K$53),'実質公債費比率（分子）の構造'!K$53,NA())</f>
        <v>66</v>
      </c>
      <c r="D50" s="176" t="e">
        <f>NA()</f>
        <v>#N/A</v>
      </c>
      <c r="E50" s="176" t="e">
        <f>NA()</f>
        <v>#N/A</v>
      </c>
      <c r="F50" s="176">
        <f>IF(ISNUMBER('実質公債費比率（分子）の構造'!L$53),'実質公債費比率（分子）の構造'!L$53,NA())</f>
        <v>84</v>
      </c>
      <c r="G50" s="176" t="e">
        <f>NA()</f>
        <v>#N/A</v>
      </c>
      <c r="H50" s="176" t="e">
        <f>NA()</f>
        <v>#N/A</v>
      </c>
      <c r="I50" s="176">
        <f>IF(ISNUMBER('実質公債費比率（分子）の構造'!M$53),'実質公債費比率（分子）の構造'!M$53,NA())</f>
        <v>94</v>
      </c>
      <c r="J50" s="176" t="e">
        <f>NA()</f>
        <v>#N/A</v>
      </c>
      <c r="K50" s="176" t="e">
        <f>NA()</f>
        <v>#N/A</v>
      </c>
      <c r="L50" s="176">
        <f>IF(ISNUMBER('実質公債費比率（分子）の構造'!N$53),'実質公債費比率（分子）の構造'!N$53,NA())</f>
        <v>126</v>
      </c>
      <c r="M50" s="176" t="e">
        <f>NA()</f>
        <v>#N/A</v>
      </c>
      <c r="N50" s="176" t="e">
        <f>NA()</f>
        <v>#N/A</v>
      </c>
      <c r="O50" s="176">
        <f>IF(ISNUMBER('実質公債費比率（分子）の構造'!O$53),'実質公債費比率（分子）の構造'!O$53,NA())</f>
        <v>133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3789</v>
      </c>
      <c r="E56" s="175"/>
      <c r="F56" s="175"/>
      <c r="G56" s="175">
        <f>'将来負担比率（分子）の構造'!J$52</f>
        <v>3968</v>
      </c>
      <c r="H56" s="175"/>
      <c r="I56" s="175"/>
      <c r="J56" s="175">
        <f>'将来負担比率（分子）の構造'!K$52</f>
        <v>4088</v>
      </c>
      <c r="K56" s="175"/>
      <c r="L56" s="175"/>
      <c r="M56" s="175">
        <f>'将来負担比率（分子）の構造'!L$52</f>
        <v>3973</v>
      </c>
      <c r="N56" s="175"/>
      <c r="O56" s="175"/>
      <c r="P56" s="175">
        <f>'将来負担比率（分子）の構造'!M$52</f>
        <v>3973</v>
      </c>
    </row>
    <row r="57" spans="1:16" x14ac:dyDescent="0.2">
      <c r="A57" s="175" t="s">
        <v>44</v>
      </c>
      <c r="B57" s="175"/>
      <c r="C57" s="175"/>
      <c r="D57" s="175">
        <f>'将来負担比率（分子）の構造'!I$51</f>
        <v>385</v>
      </c>
      <c r="E57" s="175"/>
      <c r="F57" s="175"/>
      <c r="G57" s="175">
        <f>'将来負担比率（分子）の構造'!J$51</f>
        <v>361</v>
      </c>
      <c r="H57" s="175"/>
      <c r="I57" s="175"/>
      <c r="J57" s="175">
        <f>'将来負担比率（分子）の構造'!K$51</f>
        <v>289</v>
      </c>
      <c r="K57" s="175"/>
      <c r="L57" s="175"/>
      <c r="M57" s="175">
        <f>'将来負担比率（分子）の構造'!L$51</f>
        <v>241</v>
      </c>
      <c r="N57" s="175"/>
      <c r="O57" s="175"/>
      <c r="P57" s="175">
        <f>'将来負担比率（分子）の構造'!M$51</f>
        <v>208</v>
      </c>
    </row>
    <row r="58" spans="1:16" x14ac:dyDescent="0.2">
      <c r="A58" s="175" t="s">
        <v>43</v>
      </c>
      <c r="B58" s="175"/>
      <c r="C58" s="175"/>
      <c r="D58" s="175">
        <f>'将来負担比率（分子）の構造'!I$50</f>
        <v>4684</v>
      </c>
      <c r="E58" s="175"/>
      <c r="F58" s="175"/>
      <c r="G58" s="175">
        <f>'将来負担比率（分子）の構造'!J$50</f>
        <v>4988</v>
      </c>
      <c r="H58" s="175"/>
      <c r="I58" s="175"/>
      <c r="J58" s="175">
        <f>'将来負担比率（分子）の構造'!K$50</f>
        <v>5228</v>
      </c>
      <c r="K58" s="175"/>
      <c r="L58" s="175"/>
      <c r="M58" s="175">
        <f>'将来負担比率（分子）の構造'!L$50</f>
        <v>6036</v>
      </c>
      <c r="N58" s="175"/>
      <c r="O58" s="175"/>
      <c r="P58" s="175">
        <f>'将来負担比率（分子）の構造'!M$50</f>
        <v>6403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710</v>
      </c>
      <c r="C62" s="175"/>
      <c r="D62" s="175"/>
      <c r="E62" s="175">
        <f>'将来負担比率（分子）の構造'!J$45</f>
        <v>728</v>
      </c>
      <c r="F62" s="175"/>
      <c r="G62" s="175"/>
      <c r="H62" s="175">
        <f>'将来負担比率（分子）の構造'!K$45</f>
        <v>704</v>
      </c>
      <c r="I62" s="175"/>
      <c r="J62" s="175"/>
      <c r="K62" s="175">
        <f>'将来負担比率（分子）の構造'!L$45</f>
        <v>663</v>
      </c>
      <c r="L62" s="175"/>
      <c r="M62" s="175"/>
      <c r="N62" s="175">
        <f>'将来負担比率（分子）の構造'!M$45</f>
        <v>653</v>
      </c>
      <c r="O62" s="175"/>
      <c r="P62" s="175"/>
    </row>
    <row r="63" spans="1:16" x14ac:dyDescent="0.2">
      <c r="A63" s="175" t="s">
        <v>36</v>
      </c>
      <c r="B63" s="175">
        <f>'将来負担比率（分子）の構造'!I$44</f>
        <v>5</v>
      </c>
      <c r="C63" s="175"/>
      <c r="D63" s="175"/>
      <c r="E63" s="175">
        <f>'将来負担比率（分子）の構造'!J$44</f>
        <v>4</v>
      </c>
      <c r="F63" s="175"/>
      <c r="G63" s="175"/>
      <c r="H63" s="175">
        <f>'将来負担比率（分子）の構造'!K$44</f>
        <v>3</v>
      </c>
      <c r="I63" s="175"/>
      <c r="J63" s="175"/>
      <c r="K63" s="175">
        <f>'将来負担比率（分子）の構造'!L$44</f>
        <v>2</v>
      </c>
      <c r="L63" s="175"/>
      <c r="M63" s="175"/>
      <c r="N63" s="175">
        <f>'将来負担比率（分子）の構造'!M$44</f>
        <v>1</v>
      </c>
      <c r="O63" s="175"/>
      <c r="P63" s="175"/>
    </row>
    <row r="64" spans="1:16" x14ac:dyDescent="0.2">
      <c r="A64" s="175" t="s">
        <v>35</v>
      </c>
      <c r="B64" s="175">
        <f>'将来負担比率（分子）の構造'!I$43</f>
        <v>1076</v>
      </c>
      <c r="C64" s="175"/>
      <c r="D64" s="175"/>
      <c r="E64" s="175">
        <f>'将来負担比率（分子）の構造'!J$43</f>
        <v>1010</v>
      </c>
      <c r="F64" s="175"/>
      <c r="G64" s="175"/>
      <c r="H64" s="175">
        <f>'将来負担比率（分子）の構造'!K$43</f>
        <v>927</v>
      </c>
      <c r="I64" s="175"/>
      <c r="J64" s="175"/>
      <c r="K64" s="175">
        <f>'将来負担比率（分子）の構造'!L$43</f>
        <v>952</v>
      </c>
      <c r="L64" s="175"/>
      <c r="M64" s="175"/>
      <c r="N64" s="175">
        <f>'将来負担比率（分子）の構造'!M$43</f>
        <v>1194</v>
      </c>
      <c r="O64" s="175"/>
      <c r="P64" s="175"/>
    </row>
    <row r="65" spans="1:16" x14ac:dyDescent="0.2">
      <c r="A65" s="175" t="s">
        <v>34</v>
      </c>
      <c r="B65" s="175">
        <f>'将来負担比率（分子）の構造'!I$42</f>
        <v>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3536</v>
      </c>
      <c r="C66" s="175"/>
      <c r="D66" s="175"/>
      <c r="E66" s="175">
        <f>'将来負担比率（分子）の構造'!J$41</f>
        <v>3856</v>
      </c>
      <c r="F66" s="175"/>
      <c r="G66" s="175"/>
      <c r="H66" s="175">
        <f>'将来負担比率（分子）の構造'!K$41</f>
        <v>3992</v>
      </c>
      <c r="I66" s="175"/>
      <c r="J66" s="175"/>
      <c r="K66" s="175">
        <f>'将来負担比率（分子）の構造'!L$41</f>
        <v>3902</v>
      </c>
      <c r="L66" s="175"/>
      <c r="M66" s="175"/>
      <c r="N66" s="175">
        <f>'将来負担比率（分子）の構造'!M$41</f>
        <v>3815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492</v>
      </c>
      <c r="C72" s="179">
        <f>基金残高に係る経年分析!G55</f>
        <v>497</v>
      </c>
      <c r="D72" s="179">
        <f>基金残高に係る経年分析!H55</f>
        <v>499</v>
      </c>
    </row>
    <row r="73" spans="1:16" x14ac:dyDescent="0.2">
      <c r="A73" s="178" t="s">
        <v>80</v>
      </c>
      <c r="B73" s="179">
        <f>基金残高に係る経年分析!F56</f>
        <v>1801</v>
      </c>
      <c r="C73" s="179">
        <f>基金残高に係る経年分析!G56</f>
        <v>1983</v>
      </c>
      <c r="D73" s="179">
        <f>基金残高に係る経年分析!H56</f>
        <v>2185</v>
      </c>
    </row>
    <row r="74" spans="1:16" x14ac:dyDescent="0.2">
      <c r="A74" s="178" t="s">
        <v>81</v>
      </c>
      <c r="B74" s="179">
        <f>基金残高に係る経年分析!F57</f>
        <v>2921</v>
      </c>
      <c r="C74" s="179">
        <f>基金残高に係る経年分析!G57</f>
        <v>3230</v>
      </c>
      <c r="D74" s="179">
        <f>基金残高に係る経年分析!H57</f>
        <v>3362</v>
      </c>
    </row>
  </sheetData>
  <sheetProtection algorithmName="SHA-512" hashValue="4iOOYMYI6hp4AV/iQuGQOyocUf8a5RM4L8lSe+cJkKab/BvdoE9hEemACL2chD7Rry3MC1O5hl0lsGYIow+bUQ==" saltValue="PvfnrJJyAJ/XHMsNE6fg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225</v>
      </c>
      <c r="C5" s="680"/>
      <c r="D5" s="680"/>
      <c r="E5" s="680"/>
      <c r="F5" s="680"/>
      <c r="G5" s="680"/>
      <c r="H5" s="680"/>
      <c r="I5" s="680"/>
      <c r="J5" s="680"/>
      <c r="K5" s="680"/>
      <c r="L5" s="680"/>
      <c r="M5" s="680"/>
      <c r="N5" s="680"/>
      <c r="O5" s="680"/>
      <c r="P5" s="680"/>
      <c r="Q5" s="681"/>
      <c r="R5" s="676">
        <v>291069</v>
      </c>
      <c r="S5" s="677"/>
      <c r="T5" s="677"/>
      <c r="U5" s="677"/>
      <c r="V5" s="677"/>
      <c r="W5" s="677"/>
      <c r="X5" s="677"/>
      <c r="Y5" s="702"/>
      <c r="Z5" s="715">
        <v>5.9</v>
      </c>
      <c r="AA5" s="715"/>
      <c r="AB5" s="715"/>
      <c r="AC5" s="715"/>
      <c r="AD5" s="716">
        <v>291069</v>
      </c>
      <c r="AE5" s="716"/>
      <c r="AF5" s="716"/>
      <c r="AG5" s="716"/>
      <c r="AH5" s="716"/>
      <c r="AI5" s="716"/>
      <c r="AJ5" s="716"/>
      <c r="AK5" s="716"/>
      <c r="AL5" s="703">
        <v>11.4</v>
      </c>
      <c r="AM5" s="685"/>
      <c r="AN5" s="685"/>
      <c r="AO5" s="704"/>
      <c r="AP5" s="679" t="s">
        <v>226</v>
      </c>
      <c r="AQ5" s="680"/>
      <c r="AR5" s="680"/>
      <c r="AS5" s="680"/>
      <c r="AT5" s="680"/>
      <c r="AU5" s="680"/>
      <c r="AV5" s="680"/>
      <c r="AW5" s="680"/>
      <c r="AX5" s="680"/>
      <c r="AY5" s="680"/>
      <c r="AZ5" s="680"/>
      <c r="BA5" s="680"/>
      <c r="BB5" s="680"/>
      <c r="BC5" s="680"/>
      <c r="BD5" s="680"/>
      <c r="BE5" s="680"/>
      <c r="BF5" s="681"/>
      <c r="BG5" s="621">
        <v>289564</v>
      </c>
      <c r="BH5" s="622"/>
      <c r="BI5" s="622"/>
      <c r="BJ5" s="622"/>
      <c r="BK5" s="622"/>
      <c r="BL5" s="622"/>
      <c r="BM5" s="622"/>
      <c r="BN5" s="623"/>
      <c r="BO5" s="659">
        <v>99.5</v>
      </c>
      <c r="BP5" s="659"/>
      <c r="BQ5" s="659"/>
      <c r="BR5" s="659"/>
      <c r="BS5" s="660">
        <v>5813</v>
      </c>
      <c r="BT5" s="660"/>
      <c r="BU5" s="660"/>
      <c r="BV5" s="660"/>
      <c r="BW5" s="660"/>
      <c r="BX5" s="660"/>
      <c r="BY5" s="660"/>
      <c r="BZ5" s="660"/>
      <c r="CA5" s="660"/>
      <c r="CB5" s="698"/>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2">
      <c r="B6" s="618" t="s">
        <v>230</v>
      </c>
      <c r="C6" s="619"/>
      <c r="D6" s="619"/>
      <c r="E6" s="619"/>
      <c r="F6" s="619"/>
      <c r="G6" s="619"/>
      <c r="H6" s="619"/>
      <c r="I6" s="619"/>
      <c r="J6" s="619"/>
      <c r="K6" s="619"/>
      <c r="L6" s="619"/>
      <c r="M6" s="619"/>
      <c r="N6" s="619"/>
      <c r="O6" s="619"/>
      <c r="P6" s="619"/>
      <c r="Q6" s="620"/>
      <c r="R6" s="621">
        <v>44001</v>
      </c>
      <c r="S6" s="622"/>
      <c r="T6" s="622"/>
      <c r="U6" s="622"/>
      <c r="V6" s="622"/>
      <c r="W6" s="622"/>
      <c r="X6" s="622"/>
      <c r="Y6" s="623"/>
      <c r="Z6" s="659">
        <v>0.9</v>
      </c>
      <c r="AA6" s="659"/>
      <c r="AB6" s="659"/>
      <c r="AC6" s="659"/>
      <c r="AD6" s="660">
        <v>44001</v>
      </c>
      <c r="AE6" s="660"/>
      <c r="AF6" s="660"/>
      <c r="AG6" s="660"/>
      <c r="AH6" s="660"/>
      <c r="AI6" s="660"/>
      <c r="AJ6" s="660"/>
      <c r="AK6" s="660"/>
      <c r="AL6" s="624">
        <v>1.7</v>
      </c>
      <c r="AM6" s="625"/>
      <c r="AN6" s="625"/>
      <c r="AO6" s="661"/>
      <c r="AP6" s="618" t="s">
        <v>231</v>
      </c>
      <c r="AQ6" s="619"/>
      <c r="AR6" s="619"/>
      <c r="AS6" s="619"/>
      <c r="AT6" s="619"/>
      <c r="AU6" s="619"/>
      <c r="AV6" s="619"/>
      <c r="AW6" s="619"/>
      <c r="AX6" s="619"/>
      <c r="AY6" s="619"/>
      <c r="AZ6" s="619"/>
      <c r="BA6" s="619"/>
      <c r="BB6" s="619"/>
      <c r="BC6" s="619"/>
      <c r="BD6" s="619"/>
      <c r="BE6" s="619"/>
      <c r="BF6" s="620"/>
      <c r="BG6" s="621">
        <v>289564</v>
      </c>
      <c r="BH6" s="622"/>
      <c r="BI6" s="622"/>
      <c r="BJ6" s="622"/>
      <c r="BK6" s="622"/>
      <c r="BL6" s="622"/>
      <c r="BM6" s="622"/>
      <c r="BN6" s="623"/>
      <c r="BO6" s="659">
        <v>99.5</v>
      </c>
      <c r="BP6" s="659"/>
      <c r="BQ6" s="659"/>
      <c r="BR6" s="659"/>
      <c r="BS6" s="660">
        <v>5813</v>
      </c>
      <c r="BT6" s="660"/>
      <c r="BU6" s="660"/>
      <c r="BV6" s="660"/>
      <c r="BW6" s="660"/>
      <c r="BX6" s="660"/>
      <c r="BY6" s="660"/>
      <c r="BZ6" s="660"/>
      <c r="CA6" s="660"/>
      <c r="CB6" s="698"/>
      <c r="CD6" s="679" t="s">
        <v>232</v>
      </c>
      <c r="CE6" s="680"/>
      <c r="CF6" s="680"/>
      <c r="CG6" s="680"/>
      <c r="CH6" s="680"/>
      <c r="CI6" s="680"/>
      <c r="CJ6" s="680"/>
      <c r="CK6" s="680"/>
      <c r="CL6" s="680"/>
      <c r="CM6" s="680"/>
      <c r="CN6" s="680"/>
      <c r="CO6" s="680"/>
      <c r="CP6" s="680"/>
      <c r="CQ6" s="681"/>
      <c r="CR6" s="621">
        <v>46798</v>
      </c>
      <c r="CS6" s="622"/>
      <c r="CT6" s="622"/>
      <c r="CU6" s="622"/>
      <c r="CV6" s="622"/>
      <c r="CW6" s="622"/>
      <c r="CX6" s="622"/>
      <c r="CY6" s="623"/>
      <c r="CZ6" s="703">
        <v>1</v>
      </c>
      <c r="DA6" s="685"/>
      <c r="DB6" s="685"/>
      <c r="DC6" s="705"/>
      <c r="DD6" s="627" t="s">
        <v>130</v>
      </c>
      <c r="DE6" s="622"/>
      <c r="DF6" s="622"/>
      <c r="DG6" s="622"/>
      <c r="DH6" s="622"/>
      <c r="DI6" s="622"/>
      <c r="DJ6" s="622"/>
      <c r="DK6" s="622"/>
      <c r="DL6" s="622"/>
      <c r="DM6" s="622"/>
      <c r="DN6" s="622"/>
      <c r="DO6" s="622"/>
      <c r="DP6" s="623"/>
      <c r="DQ6" s="627">
        <v>46798</v>
      </c>
      <c r="DR6" s="622"/>
      <c r="DS6" s="622"/>
      <c r="DT6" s="622"/>
      <c r="DU6" s="622"/>
      <c r="DV6" s="622"/>
      <c r="DW6" s="622"/>
      <c r="DX6" s="622"/>
      <c r="DY6" s="622"/>
      <c r="DZ6" s="622"/>
      <c r="EA6" s="622"/>
      <c r="EB6" s="622"/>
      <c r="EC6" s="658"/>
    </row>
    <row r="7" spans="2:143" ht="11.25" customHeight="1" x14ac:dyDescent="0.2">
      <c r="B7" s="618" t="s">
        <v>233</v>
      </c>
      <c r="C7" s="619"/>
      <c r="D7" s="619"/>
      <c r="E7" s="619"/>
      <c r="F7" s="619"/>
      <c r="G7" s="619"/>
      <c r="H7" s="619"/>
      <c r="I7" s="619"/>
      <c r="J7" s="619"/>
      <c r="K7" s="619"/>
      <c r="L7" s="619"/>
      <c r="M7" s="619"/>
      <c r="N7" s="619"/>
      <c r="O7" s="619"/>
      <c r="P7" s="619"/>
      <c r="Q7" s="620"/>
      <c r="R7" s="621">
        <v>127</v>
      </c>
      <c r="S7" s="622"/>
      <c r="T7" s="622"/>
      <c r="U7" s="622"/>
      <c r="V7" s="622"/>
      <c r="W7" s="622"/>
      <c r="X7" s="622"/>
      <c r="Y7" s="623"/>
      <c r="Z7" s="659">
        <v>0</v>
      </c>
      <c r="AA7" s="659"/>
      <c r="AB7" s="659"/>
      <c r="AC7" s="659"/>
      <c r="AD7" s="660">
        <v>127</v>
      </c>
      <c r="AE7" s="660"/>
      <c r="AF7" s="660"/>
      <c r="AG7" s="660"/>
      <c r="AH7" s="660"/>
      <c r="AI7" s="660"/>
      <c r="AJ7" s="660"/>
      <c r="AK7" s="660"/>
      <c r="AL7" s="624">
        <v>0</v>
      </c>
      <c r="AM7" s="625"/>
      <c r="AN7" s="625"/>
      <c r="AO7" s="661"/>
      <c r="AP7" s="618" t="s">
        <v>234</v>
      </c>
      <c r="AQ7" s="619"/>
      <c r="AR7" s="619"/>
      <c r="AS7" s="619"/>
      <c r="AT7" s="619"/>
      <c r="AU7" s="619"/>
      <c r="AV7" s="619"/>
      <c r="AW7" s="619"/>
      <c r="AX7" s="619"/>
      <c r="AY7" s="619"/>
      <c r="AZ7" s="619"/>
      <c r="BA7" s="619"/>
      <c r="BB7" s="619"/>
      <c r="BC7" s="619"/>
      <c r="BD7" s="619"/>
      <c r="BE7" s="619"/>
      <c r="BF7" s="620"/>
      <c r="BG7" s="621">
        <v>153511</v>
      </c>
      <c r="BH7" s="622"/>
      <c r="BI7" s="622"/>
      <c r="BJ7" s="622"/>
      <c r="BK7" s="622"/>
      <c r="BL7" s="622"/>
      <c r="BM7" s="622"/>
      <c r="BN7" s="623"/>
      <c r="BO7" s="659">
        <v>52.7</v>
      </c>
      <c r="BP7" s="659"/>
      <c r="BQ7" s="659"/>
      <c r="BR7" s="659"/>
      <c r="BS7" s="660">
        <v>5813</v>
      </c>
      <c r="BT7" s="660"/>
      <c r="BU7" s="660"/>
      <c r="BV7" s="660"/>
      <c r="BW7" s="660"/>
      <c r="BX7" s="660"/>
      <c r="BY7" s="660"/>
      <c r="BZ7" s="660"/>
      <c r="CA7" s="660"/>
      <c r="CB7" s="698"/>
      <c r="CD7" s="618" t="s">
        <v>235</v>
      </c>
      <c r="CE7" s="619"/>
      <c r="CF7" s="619"/>
      <c r="CG7" s="619"/>
      <c r="CH7" s="619"/>
      <c r="CI7" s="619"/>
      <c r="CJ7" s="619"/>
      <c r="CK7" s="619"/>
      <c r="CL7" s="619"/>
      <c r="CM7" s="619"/>
      <c r="CN7" s="619"/>
      <c r="CO7" s="619"/>
      <c r="CP7" s="619"/>
      <c r="CQ7" s="620"/>
      <c r="CR7" s="621">
        <v>1262814</v>
      </c>
      <c r="CS7" s="622"/>
      <c r="CT7" s="622"/>
      <c r="CU7" s="622"/>
      <c r="CV7" s="622"/>
      <c r="CW7" s="622"/>
      <c r="CX7" s="622"/>
      <c r="CY7" s="623"/>
      <c r="CZ7" s="659">
        <v>26.2</v>
      </c>
      <c r="DA7" s="659"/>
      <c r="DB7" s="659"/>
      <c r="DC7" s="659"/>
      <c r="DD7" s="627">
        <v>34089</v>
      </c>
      <c r="DE7" s="622"/>
      <c r="DF7" s="622"/>
      <c r="DG7" s="622"/>
      <c r="DH7" s="622"/>
      <c r="DI7" s="622"/>
      <c r="DJ7" s="622"/>
      <c r="DK7" s="622"/>
      <c r="DL7" s="622"/>
      <c r="DM7" s="622"/>
      <c r="DN7" s="622"/>
      <c r="DO7" s="622"/>
      <c r="DP7" s="623"/>
      <c r="DQ7" s="627">
        <v>1005333</v>
      </c>
      <c r="DR7" s="622"/>
      <c r="DS7" s="622"/>
      <c r="DT7" s="622"/>
      <c r="DU7" s="622"/>
      <c r="DV7" s="622"/>
      <c r="DW7" s="622"/>
      <c r="DX7" s="622"/>
      <c r="DY7" s="622"/>
      <c r="DZ7" s="622"/>
      <c r="EA7" s="622"/>
      <c r="EB7" s="622"/>
      <c r="EC7" s="658"/>
    </row>
    <row r="8" spans="2:143" ht="11.25" customHeight="1" x14ac:dyDescent="0.2">
      <c r="B8" s="618" t="s">
        <v>236</v>
      </c>
      <c r="C8" s="619"/>
      <c r="D8" s="619"/>
      <c r="E8" s="619"/>
      <c r="F8" s="619"/>
      <c r="G8" s="619"/>
      <c r="H8" s="619"/>
      <c r="I8" s="619"/>
      <c r="J8" s="619"/>
      <c r="K8" s="619"/>
      <c r="L8" s="619"/>
      <c r="M8" s="619"/>
      <c r="N8" s="619"/>
      <c r="O8" s="619"/>
      <c r="P8" s="619"/>
      <c r="Q8" s="620"/>
      <c r="R8" s="621">
        <v>939</v>
      </c>
      <c r="S8" s="622"/>
      <c r="T8" s="622"/>
      <c r="U8" s="622"/>
      <c r="V8" s="622"/>
      <c r="W8" s="622"/>
      <c r="X8" s="622"/>
      <c r="Y8" s="623"/>
      <c r="Z8" s="659">
        <v>0</v>
      </c>
      <c r="AA8" s="659"/>
      <c r="AB8" s="659"/>
      <c r="AC8" s="659"/>
      <c r="AD8" s="660">
        <v>939</v>
      </c>
      <c r="AE8" s="660"/>
      <c r="AF8" s="660"/>
      <c r="AG8" s="660"/>
      <c r="AH8" s="660"/>
      <c r="AI8" s="660"/>
      <c r="AJ8" s="660"/>
      <c r="AK8" s="660"/>
      <c r="AL8" s="624">
        <v>0</v>
      </c>
      <c r="AM8" s="625"/>
      <c r="AN8" s="625"/>
      <c r="AO8" s="661"/>
      <c r="AP8" s="618" t="s">
        <v>237</v>
      </c>
      <c r="AQ8" s="619"/>
      <c r="AR8" s="619"/>
      <c r="AS8" s="619"/>
      <c r="AT8" s="619"/>
      <c r="AU8" s="619"/>
      <c r="AV8" s="619"/>
      <c r="AW8" s="619"/>
      <c r="AX8" s="619"/>
      <c r="AY8" s="619"/>
      <c r="AZ8" s="619"/>
      <c r="BA8" s="619"/>
      <c r="BB8" s="619"/>
      <c r="BC8" s="619"/>
      <c r="BD8" s="619"/>
      <c r="BE8" s="619"/>
      <c r="BF8" s="620"/>
      <c r="BG8" s="621">
        <v>5290</v>
      </c>
      <c r="BH8" s="622"/>
      <c r="BI8" s="622"/>
      <c r="BJ8" s="622"/>
      <c r="BK8" s="622"/>
      <c r="BL8" s="622"/>
      <c r="BM8" s="622"/>
      <c r="BN8" s="623"/>
      <c r="BO8" s="659">
        <v>1.8</v>
      </c>
      <c r="BP8" s="659"/>
      <c r="BQ8" s="659"/>
      <c r="BR8" s="659"/>
      <c r="BS8" s="660" t="s">
        <v>130</v>
      </c>
      <c r="BT8" s="660"/>
      <c r="BU8" s="660"/>
      <c r="BV8" s="660"/>
      <c r="BW8" s="660"/>
      <c r="BX8" s="660"/>
      <c r="BY8" s="660"/>
      <c r="BZ8" s="660"/>
      <c r="CA8" s="660"/>
      <c r="CB8" s="698"/>
      <c r="CD8" s="618" t="s">
        <v>238</v>
      </c>
      <c r="CE8" s="619"/>
      <c r="CF8" s="619"/>
      <c r="CG8" s="619"/>
      <c r="CH8" s="619"/>
      <c r="CI8" s="619"/>
      <c r="CJ8" s="619"/>
      <c r="CK8" s="619"/>
      <c r="CL8" s="619"/>
      <c r="CM8" s="619"/>
      <c r="CN8" s="619"/>
      <c r="CO8" s="619"/>
      <c r="CP8" s="619"/>
      <c r="CQ8" s="620"/>
      <c r="CR8" s="621">
        <v>975939</v>
      </c>
      <c r="CS8" s="622"/>
      <c r="CT8" s="622"/>
      <c r="CU8" s="622"/>
      <c r="CV8" s="622"/>
      <c r="CW8" s="622"/>
      <c r="CX8" s="622"/>
      <c r="CY8" s="623"/>
      <c r="CZ8" s="659">
        <v>20.2</v>
      </c>
      <c r="DA8" s="659"/>
      <c r="DB8" s="659"/>
      <c r="DC8" s="659"/>
      <c r="DD8" s="627">
        <v>23188</v>
      </c>
      <c r="DE8" s="622"/>
      <c r="DF8" s="622"/>
      <c r="DG8" s="622"/>
      <c r="DH8" s="622"/>
      <c r="DI8" s="622"/>
      <c r="DJ8" s="622"/>
      <c r="DK8" s="622"/>
      <c r="DL8" s="622"/>
      <c r="DM8" s="622"/>
      <c r="DN8" s="622"/>
      <c r="DO8" s="622"/>
      <c r="DP8" s="623"/>
      <c r="DQ8" s="627">
        <v>411572</v>
      </c>
      <c r="DR8" s="622"/>
      <c r="DS8" s="622"/>
      <c r="DT8" s="622"/>
      <c r="DU8" s="622"/>
      <c r="DV8" s="622"/>
      <c r="DW8" s="622"/>
      <c r="DX8" s="622"/>
      <c r="DY8" s="622"/>
      <c r="DZ8" s="622"/>
      <c r="EA8" s="622"/>
      <c r="EB8" s="622"/>
      <c r="EC8" s="658"/>
    </row>
    <row r="9" spans="2:143" ht="11.25" customHeight="1" x14ac:dyDescent="0.2">
      <c r="B9" s="618" t="s">
        <v>239</v>
      </c>
      <c r="C9" s="619"/>
      <c r="D9" s="619"/>
      <c r="E9" s="619"/>
      <c r="F9" s="619"/>
      <c r="G9" s="619"/>
      <c r="H9" s="619"/>
      <c r="I9" s="619"/>
      <c r="J9" s="619"/>
      <c r="K9" s="619"/>
      <c r="L9" s="619"/>
      <c r="M9" s="619"/>
      <c r="N9" s="619"/>
      <c r="O9" s="619"/>
      <c r="P9" s="619"/>
      <c r="Q9" s="620"/>
      <c r="R9" s="621">
        <v>759</v>
      </c>
      <c r="S9" s="622"/>
      <c r="T9" s="622"/>
      <c r="U9" s="622"/>
      <c r="V9" s="622"/>
      <c r="W9" s="622"/>
      <c r="X9" s="622"/>
      <c r="Y9" s="623"/>
      <c r="Z9" s="659">
        <v>0</v>
      </c>
      <c r="AA9" s="659"/>
      <c r="AB9" s="659"/>
      <c r="AC9" s="659"/>
      <c r="AD9" s="660">
        <v>759</v>
      </c>
      <c r="AE9" s="660"/>
      <c r="AF9" s="660"/>
      <c r="AG9" s="660"/>
      <c r="AH9" s="660"/>
      <c r="AI9" s="660"/>
      <c r="AJ9" s="660"/>
      <c r="AK9" s="660"/>
      <c r="AL9" s="624">
        <v>0</v>
      </c>
      <c r="AM9" s="625"/>
      <c r="AN9" s="625"/>
      <c r="AO9" s="661"/>
      <c r="AP9" s="618" t="s">
        <v>240</v>
      </c>
      <c r="AQ9" s="619"/>
      <c r="AR9" s="619"/>
      <c r="AS9" s="619"/>
      <c r="AT9" s="619"/>
      <c r="AU9" s="619"/>
      <c r="AV9" s="619"/>
      <c r="AW9" s="619"/>
      <c r="AX9" s="619"/>
      <c r="AY9" s="619"/>
      <c r="AZ9" s="619"/>
      <c r="BA9" s="619"/>
      <c r="BB9" s="619"/>
      <c r="BC9" s="619"/>
      <c r="BD9" s="619"/>
      <c r="BE9" s="619"/>
      <c r="BF9" s="620"/>
      <c r="BG9" s="621">
        <v>124064</v>
      </c>
      <c r="BH9" s="622"/>
      <c r="BI9" s="622"/>
      <c r="BJ9" s="622"/>
      <c r="BK9" s="622"/>
      <c r="BL9" s="622"/>
      <c r="BM9" s="622"/>
      <c r="BN9" s="623"/>
      <c r="BO9" s="659">
        <v>42.6</v>
      </c>
      <c r="BP9" s="659"/>
      <c r="BQ9" s="659"/>
      <c r="BR9" s="659"/>
      <c r="BS9" s="660" t="s">
        <v>130</v>
      </c>
      <c r="BT9" s="660"/>
      <c r="BU9" s="660"/>
      <c r="BV9" s="660"/>
      <c r="BW9" s="660"/>
      <c r="BX9" s="660"/>
      <c r="BY9" s="660"/>
      <c r="BZ9" s="660"/>
      <c r="CA9" s="660"/>
      <c r="CB9" s="698"/>
      <c r="CD9" s="618" t="s">
        <v>241</v>
      </c>
      <c r="CE9" s="619"/>
      <c r="CF9" s="619"/>
      <c r="CG9" s="619"/>
      <c r="CH9" s="619"/>
      <c r="CI9" s="619"/>
      <c r="CJ9" s="619"/>
      <c r="CK9" s="619"/>
      <c r="CL9" s="619"/>
      <c r="CM9" s="619"/>
      <c r="CN9" s="619"/>
      <c r="CO9" s="619"/>
      <c r="CP9" s="619"/>
      <c r="CQ9" s="620"/>
      <c r="CR9" s="621">
        <v>490368</v>
      </c>
      <c r="CS9" s="622"/>
      <c r="CT9" s="622"/>
      <c r="CU9" s="622"/>
      <c r="CV9" s="622"/>
      <c r="CW9" s="622"/>
      <c r="CX9" s="622"/>
      <c r="CY9" s="623"/>
      <c r="CZ9" s="659">
        <v>10.199999999999999</v>
      </c>
      <c r="DA9" s="659"/>
      <c r="DB9" s="659"/>
      <c r="DC9" s="659"/>
      <c r="DD9" s="627" t="s">
        <v>242</v>
      </c>
      <c r="DE9" s="622"/>
      <c r="DF9" s="622"/>
      <c r="DG9" s="622"/>
      <c r="DH9" s="622"/>
      <c r="DI9" s="622"/>
      <c r="DJ9" s="622"/>
      <c r="DK9" s="622"/>
      <c r="DL9" s="622"/>
      <c r="DM9" s="622"/>
      <c r="DN9" s="622"/>
      <c r="DO9" s="622"/>
      <c r="DP9" s="623"/>
      <c r="DQ9" s="627">
        <v>327602</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9067</v>
      </c>
      <c r="BH10" s="622"/>
      <c r="BI10" s="622"/>
      <c r="BJ10" s="622"/>
      <c r="BK10" s="622"/>
      <c r="BL10" s="622"/>
      <c r="BM10" s="622"/>
      <c r="BN10" s="623"/>
      <c r="BO10" s="659">
        <v>3.1</v>
      </c>
      <c r="BP10" s="659"/>
      <c r="BQ10" s="659"/>
      <c r="BR10" s="659"/>
      <c r="BS10" s="660">
        <v>1511</v>
      </c>
      <c r="BT10" s="660"/>
      <c r="BU10" s="660"/>
      <c r="BV10" s="660"/>
      <c r="BW10" s="660"/>
      <c r="BX10" s="660"/>
      <c r="BY10" s="660"/>
      <c r="BZ10" s="660"/>
      <c r="CA10" s="660"/>
      <c r="CB10" s="698"/>
      <c r="CD10" s="618" t="s">
        <v>245</v>
      </c>
      <c r="CE10" s="619"/>
      <c r="CF10" s="619"/>
      <c r="CG10" s="619"/>
      <c r="CH10" s="619"/>
      <c r="CI10" s="619"/>
      <c r="CJ10" s="619"/>
      <c r="CK10" s="619"/>
      <c r="CL10" s="619"/>
      <c r="CM10" s="619"/>
      <c r="CN10" s="619"/>
      <c r="CO10" s="619"/>
      <c r="CP10" s="619"/>
      <c r="CQ10" s="620"/>
      <c r="CR10" s="621">
        <v>4880</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4880</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86094</v>
      </c>
      <c r="S11" s="622"/>
      <c r="T11" s="622"/>
      <c r="U11" s="622"/>
      <c r="V11" s="622"/>
      <c r="W11" s="622"/>
      <c r="X11" s="622"/>
      <c r="Y11" s="623"/>
      <c r="Z11" s="624">
        <v>1.7</v>
      </c>
      <c r="AA11" s="625"/>
      <c r="AB11" s="625"/>
      <c r="AC11" s="626"/>
      <c r="AD11" s="627">
        <v>86094</v>
      </c>
      <c r="AE11" s="622"/>
      <c r="AF11" s="622"/>
      <c r="AG11" s="622"/>
      <c r="AH11" s="622"/>
      <c r="AI11" s="622"/>
      <c r="AJ11" s="622"/>
      <c r="AK11" s="623"/>
      <c r="AL11" s="624">
        <v>3.4</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15090</v>
      </c>
      <c r="BH11" s="622"/>
      <c r="BI11" s="622"/>
      <c r="BJ11" s="622"/>
      <c r="BK11" s="622"/>
      <c r="BL11" s="622"/>
      <c r="BM11" s="622"/>
      <c r="BN11" s="623"/>
      <c r="BO11" s="659">
        <v>5.2</v>
      </c>
      <c r="BP11" s="659"/>
      <c r="BQ11" s="659"/>
      <c r="BR11" s="659"/>
      <c r="BS11" s="660">
        <v>4302</v>
      </c>
      <c r="BT11" s="660"/>
      <c r="BU11" s="660"/>
      <c r="BV11" s="660"/>
      <c r="BW11" s="660"/>
      <c r="BX11" s="660"/>
      <c r="BY11" s="660"/>
      <c r="BZ11" s="660"/>
      <c r="CA11" s="660"/>
      <c r="CB11" s="698"/>
      <c r="CD11" s="618" t="s">
        <v>248</v>
      </c>
      <c r="CE11" s="619"/>
      <c r="CF11" s="619"/>
      <c r="CG11" s="619"/>
      <c r="CH11" s="619"/>
      <c r="CI11" s="619"/>
      <c r="CJ11" s="619"/>
      <c r="CK11" s="619"/>
      <c r="CL11" s="619"/>
      <c r="CM11" s="619"/>
      <c r="CN11" s="619"/>
      <c r="CO11" s="619"/>
      <c r="CP11" s="619"/>
      <c r="CQ11" s="620"/>
      <c r="CR11" s="621">
        <v>350871</v>
      </c>
      <c r="CS11" s="622"/>
      <c r="CT11" s="622"/>
      <c r="CU11" s="622"/>
      <c r="CV11" s="622"/>
      <c r="CW11" s="622"/>
      <c r="CX11" s="622"/>
      <c r="CY11" s="623"/>
      <c r="CZ11" s="659">
        <v>7.3</v>
      </c>
      <c r="DA11" s="659"/>
      <c r="DB11" s="659"/>
      <c r="DC11" s="659"/>
      <c r="DD11" s="627">
        <v>187440</v>
      </c>
      <c r="DE11" s="622"/>
      <c r="DF11" s="622"/>
      <c r="DG11" s="622"/>
      <c r="DH11" s="622"/>
      <c r="DI11" s="622"/>
      <c r="DJ11" s="622"/>
      <c r="DK11" s="622"/>
      <c r="DL11" s="622"/>
      <c r="DM11" s="622"/>
      <c r="DN11" s="622"/>
      <c r="DO11" s="622"/>
      <c r="DP11" s="623"/>
      <c r="DQ11" s="627">
        <v>142628</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242</v>
      </c>
      <c r="AE12" s="660"/>
      <c r="AF12" s="660"/>
      <c r="AG12" s="660"/>
      <c r="AH12" s="660"/>
      <c r="AI12" s="660"/>
      <c r="AJ12" s="660"/>
      <c r="AK12" s="660"/>
      <c r="AL12" s="624" t="s">
        <v>130</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92645</v>
      </c>
      <c r="BH12" s="622"/>
      <c r="BI12" s="622"/>
      <c r="BJ12" s="622"/>
      <c r="BK12" s="622"/>
      <c r="BL12" s="622"/>
      <c r="BM12" s="622"/>
      <c r="BN12" s="623"/>
      <c r="BO12" s="659">
        <v>31.8</v>
      </c>
      <c r="BP12" s="659"/>
      <c r="BQ12" s="659"/>
      <c r="BR12" s="659"/>
      <c r="BS12" s="660" t="s">
        <v>130</v>
      </c>
      <c r="BT12" s="660"/>
      <c r="BU12" s="660"/>
      <c r="BV12" s="660"/>
      <c r="BW12" s="660"/>
      <c r="BX12" s="660"/>
      <c r="BY12" s="660"/>
      <c r="BZ12" s="660"/>
      <c r="CA12" s="660"/>
      <c r="CB12" s="698"/>
      <c r="CD12" s="618" t="s">
        <v>251</v>
      </c>
      <c r="CE12" s="619"/>
      <c r="CF12" s="619"/>
      <c r="CG12" s="619"/>
      <c r="CH12" s="619"/>
      <c r="CI12" s="619"/>
      <c r="CJ12" s="619"/>
      <c r="CK12" s="619"/>
      <c r="CL12" s="619"/>
      <c r="CM12" s="619"/>
      <c r="CN12" s="619"/>
      <c r="CO12" s="619"/>
      <c r="CP12" s="619"/>
      <c r="CQ12" s="620"/>
      <c r="CR12" s="621">
        <v>129520</v>
      </c>
      <c r="CS12" s="622"/>
      <c r="CT12" s="622"/>
      <c r="CU12" s="622"/>
      <c r="CV12" s="622"/>
      <c r="CW12" s="622"/>
      <c r="CX12" s="622"/>
      <c r="CY12" s="623"/>
      <c r="CZ12" s="659">
        <v>2.7</v>
      </c>
      <c r="DA12" s="659"/>
      <c r="DB12" s="659"/>
      <c r="DC12" s="659"/>
      <c r="DD12" s="627">
        <v>10571</v>
      </c>
      <c r="DE12" s="622"/>
      <c r="DF12" s="622"/>
      <c r="DG12" s="622"/>
      <c r="DH12" s="622"/>
      <c r="DI12" s="622"/>
      <c r="DJ12" s="622"/>
      <c r="DK12" s="622"/>
      <c r="DL12" s="622"/>
      <c r="DM12" s="622"/>
      <c r="DN12" s="622"/>
      <c r="DO12" s="622"/>
      <c r="DP12" s="623"/>
      <c r="DQ12" s="627">
        <v>98735</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242</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91135</v>
      </c>
      <c r="BH13" s="622"/>
      <c r="BI13" s="622"/>
      <c r="BJ13" s="622"/>
      <c r="BK13" s="622"/>
      <c r="BL13" s="622"/>
      <c r="BM13" s="622"/>
      <c r="BN13" s="623"/>
      <c r="BO13" s="659">
        <v>31.3</v>
      </c>
      <c r="BP13" s="659"/>
      <c r="BQ13" s="659"/>
      <c r="BR13" s="659"/>
      <c r="BS13" s="660" t="s">
        <v>130</v>
      </c>
      <c r="BT13" s="660"/>
      <c r="BU13" s="660"/>
      <c r="BV13" s="660"/>
      <c r="BW13" s="660"/>
      <c r="BX13" s="660"/>
      <c r="BY13" s="660"/>
      <c r="BZ13" s="660"/>
      <c r="CA13" s="660"/>
      <c r="CB13" s="698"/>
      <c r="CD13" s="618" t="s">
        <v>254</v>
      </c>
      <c r="CE13" s="619"/>
      <c r="CF13" s="619"/>
      <c r="CG13" s="619"/>
      <c r="CH13" s="619"/>
      <c r="CI13" s="619"/>
      <c r="CJ13" s="619"/>
      <c r="CK13" s="619"/>
      <c r="CL13" s="619"/>
      <c r="CM13" s="619"/>
      <c r="CN13" s="619"/>
      <c r="CO13" s="619"/>
      <c r="CP13" s="619"/>
      <c r="CQ13" s="620"/>
      <c r="CR13" s="621">
        <v>669910</v>
      </c>
      <c r="CS13" s="622"/>
      <c r="CT13" s="622"/>
      <c r="CU13" s="622"/>
      <c r="CV13" s="622"/>
      <c r="CW13" s="622"/>
      <c r="CX13" s="622"/>
      <c r="CY13" s="623"/>
      <c r="CZ13" s="659">
        <v>13.9</v>
      </c>
      <c r="DA13" s="659"/>
      <c r="DB13" s="659"/>
      <c r="DC13" s="659"/>
      <c r="DD13" s="627">
        <v>481387</v>
      </c>
      <c r="DE13" s="622"/>
      <c r="DF13" s="622"/>
      <c r="DG13" s="622"/>
      <c r="DH13" s="622"/>
      <c r="DI13" s="622"/>
      <c r="DJ13" s="622"/>
      <c r="DK13" s="622"/>
      <c r="DL13" s="622"/>
      <c r="DM13" s="622"/>
      <c r="DN13" s="622"/>
      <c r="DO13" s="622"/>
      <c r="DP13" s="623"/>
      <c r="DQ13" s="627">
        <v>197211</v>
      </c>
      <c r="DR13" s="622"/>
      <c r="DS13" s="622"/>
      <c r="DT13" s="622"/>
      <c r="DU13" s="622"/>
      <c r="DV13" s="622"/>
      <c r="DW13" s="622"/>
      <c r="DX13" s="622"/>
      <c r="DY13" s="622"/>
      <c r="DZ13" s="622"/>
      <c r="EA13" s="622"/>
      <c r="EB13" s="622"/>
      <c r="EC13" s="658"/>
    </row>
    <row r="14" spans="2:143" ht="11.25" customHeight="1" x14ac:dyDescent="0.2">
      <c r="B14" s="618" t="s">
        <v>255</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242</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10993</v>
      </c>
      <c r="BH14" s="622"/>
      <c r="BI14" s="622"/>
      <c r="BJ14" s="622"/>
      <c r="BK14" s="622"/>
      <c r="BL14" s="622"/>
      <c r="BM14" s="622"/>
      <c r="BN14" s="623"/>
      <c r="BO14" s="659">
        <v>3.8</v>
      </c>
      <c r="BP14" s="659"/>
      <c r="BQ14" s="659"/>
      <c r="BR14" s="659"/>
      <c r="BS14" s="660" t="s">
        <v>242</v>
      </c>
      <c r="BT14" s="660"/>
      <c r="BU14" s="660"/>
      <c r="BV14" s="660"/>
      <c r="BW14" s="660"/>
      <c r="BX14" s="660"/>
      <c r="BY14" s="660"/>
      <c r="BZ14" s="660"/>
      <c r="CA14" s="660"/>
      <c r="CB14" s="698"/>
      <c r="CD14" s="618" t="s">
        <v>257</v>
      </c>
      <c r="CE14" s="619"/>
      <c r="CF14" s="619"/>
      <c r="CG14" s="619"/>
      <c r="CH14" s="619"/>
      <c r="CI14" s="619"/>
      <c r="CJ14" s="619"/>
      <c r="CK14" s="619"/>
      <c r="CL14" s="619"/>
      <c r="CM14" s="619"/>
      <c r="CN14" s="619"/>
      <c r="CO14" s="619"/>
      <c r="CP14" s="619"/>
      <c r="CQ14" s="620"/>
      <c r="CR14" s="621">
        <v>155157</v>
      </c>
      <c r="CS14" s="622"/>
      <c r="CT14" s="622"/>
      <c r="CU14" s="622"/>
      <c r="CV14" s="622"/>
      <c r="CW14" s="622"/>
      <c r="CX14" s="622"/>
      <c r="CY14" s="623"/>
      <c r="CZ14" s="659">
        <v>3.2</v>
      </c>
      <c r="DA14" s="659"/>
      <c r="DB14" s="659"/>
      <c r="DC14" s="659"/>
      <c r="DD14" s="627">
        <v>10098</v>
      </c>
      <c r="DE14" s="622"/>
      <c r="DF14" s="622"/>
      <c r="DG14" s="622"/>
      <c r="DH14" s="622"/>
      <c r="DI14" s="622"/>
      <c r="DJ14" s="622"/>
      <c r="DK14" s="622"/>
      <c r="DL14" s="622"/>
      <c r="DM14" s="622"/>
      <c r="DN14" s="622"/>
      <c r="DO14" s="622"/>
      <c r="DP14" s="623"/>
      <c r="DQ14" s="627">
        <v>142651</v>
      </c>
      <c r="DR14" s="622"/>
      <c r="DS14" s="622"/>
      <c r="DT14" s="622"/>
      <c r="DU14" s="622"/>
      <c r="DV14" s="622"/>
      <c r="DW14" s="622"/>
      <c r="DX14" s="622"/>
      <c r="DY14" s="622"/>
      <c r="DZ14" s="622"/>
      <c r="EA14" s="622"/>
      <c r="EB14" s="622"/>
      <c r="EC14" s="658"/>
    </row>
    <row r="15" spans="2:143" ht="11.25" customHeight="1" x14ac:dyDescent="0.2">
      <c r="B15" s="618" t="s">
        <v>258</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242</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32415</v>
      </c>
      <c r="BH15" s="622"/>
      <c r="BI15" s="622"/>
      <c r="BJ15" s="622"/>
      <c r="BK15" s="622"/>
      <c r="BL15" s="622"/>
      <c r="BM15" s="622"/>
      <c r="BN15" s="623"/>
      <c r="BO15" s="659">
        <v>11.1</v>
      </c>
      <c r="BP15" s="659"/>
      <c r="BQ15" s="659"/>
      <c r="BR15" s="659"/>
      <c r="BS15" s="660" t="s">
        <v>130</v>
      </c>
      <c r="BT15" s="660"/>
      <c r="BU15" s="660"/>
      <c r="BV15" s="660"/>
      <c r="BW15" s="660"/>
      <c r="BX15" s="660"/>
      <c r="BY15" s="660"/>
      <c r="BZ15" s="660"/>
      <c r="CA15" s="660"/>
      <c r="CB15" s="698"/>
      <c r="CD15" s="618" t="s">
        <v>260</v>
      </c>
      <c r="CE15" s="619"/>
      <c r="CF15" s="619"/>
      <c r="CG15" s="619"/>
      <c r="CH15" s="619"/>
      <c r="CI15" s="619"/>
      <c r="CJ15" s="619"/>
      <c r="CK15" s="619"/>
      <c r="CL15" s="619"/>
      <c r="CM15" s="619"/>
      <c r="CN15" s="619"/>
      <c r="CO15" s="619"/>
      <c r="CP15" s="619"/>
      <c r="CQ15" s="620"/>
      <c r="CR15" s="621">
        <v>242214</v>
      </c>
      <c r="CS15" s="622"/>
      <c r="CT15" s="622"/>
      <c r="CU15" s="622"/>
      <c r="CV15" s="622"/>
      <c r="CW15" s="622"/>
      <c r="CX15" s="622"/>
      <c r="CY15" s="623"/>
      <c r="CZ15" s="659">
        <v>5</v>
      </c>
      <c r="DA15" s="659"/>
      <c r="DB15" s="659"/>
      <c r="DC15" s="659"/>
      <c r="DD15" s="627" t="s">
        <v>130</v>
      </c>
      <c r="DE15" s="622"/>
      <c r="DF15" s="622"/>
      <c r="DG15" s="622"/>
      <c r="DH15" s="622"/>
      <c r="DI15" s="622"/>
      <c r="DJ15" s="622"/>
      <c r="DK15" s="622"/>
      <c r="DL15" s="622"/>
      <c r="DM15" s="622"/>
      <c r="DN15" s="622"/>
      <c r="DO15" s="622"/>
      <c r="DP15" s="623"/>
      <c r="DQ15" s="627">
        <v>220105</v>
      </c>
      <c r="DR15" s="622"/>
      <c r="DS15" s="622"/>
      <c r="DT15" s="622"/>
      <c r="DU15" s="622"/>
      <c r="DV15" s="622"/>
      <c r="DW15" s="622"/>
      <c r="DX15" s="622"/>
      <c r="DY15" s="622"/>
      <c r="DZ15" s="622"/>
      <c r="EA15" s="622"/>
      <c r="EB15" s="622"/>
      <c r="EC15" s="658"/>
    </row>
    <row r="16" spans="2:143" ht="11.25" customHeight="1" x14ac:dyDescent="0.2">
      <c r="B16" s="618" t="s">
        <v>261</v>
      </c>
      <c r="C16" s="619"/>
      <c r="D16" s="619"/>
      <c r="E16" s="619"/>
      <c r="F16" s="619"/>
      <c r="G16" s="619"/>
      <c r="H16" s="619"/>
      <c r="I16" s="619"/>
      <c r="J16" s="619"/>
      <c r="K16" s="619"/>
      <c r="L16" s="619"/>
      <c r="M16" s="619"/>
      <c r="N16" s="619"/>
      <c r="O16" s="619"/>
      <c r="P16" s="619"/>
      <c r="Q16" s="620"/>
      <c r="R16" s="621">
        <v>3400</v>
      </c>
      <c r="S16" s="622"/>
      <c r="T16" s="622"/>
      <c r="U16" s="622"/>
      <c r="V16" s="622"/>
      <c r="W16" s="622"/>
      <c r="X16" s="622"/>
      <c r="Y16" s="623"/>
      <c r="Z16" s="659">
        <v>0.1</v>
      </c>
      <c r="AA16" s="659"/>
      <c r="AB16" s="659"/>
      <c r="AC16" s="659"/>
      <c r="AD16" s="660">
        <v>3400</v>
      </c>
      <c r="AE16" s="660"/>
      <c r="AF16" s="660"/>
      <c r="AG16" s="660"/>
      <c r="AH16" s="660"/>
      <c r="AI16" s="660"/>
      <c r="AJ16" s="660"/>
      <c r="AK16" s="660"/>
      <c r="AL16" s="624">
        <v>0.1</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263</v>
      </c>
      <c r="CE16" s="619"/>
      <c r="CF16" s="619"/>
      <c r="CG16" s="619"/>
      <c r="CH16" s="619"/>
      <c r="CI16" s="619"/>
      <c r="CJ16" s="619"/>
      <c r="CK16" s="619"/>
      <c r="CL16" s="619"/>
      <c r="CM16" s="619"/>
      <c r="CN16" s="619"/>
      <c r="CO16" s="619"/>
      <c r="CP16" s="619"/>
      <c r="CQ16" s="620"/>
      <c r="CR16" s="621">
        <v>9140</v>
      </c>
      <c r="CS16" s="622"/>
      <c r="CT16" s="622"/>
      <c r="CU16" s="622"/>
      <c r="CV16" s="622"/>
      <c r="CW16" s="622"/>
      <c r="CX16" s="622"/>
      <c r="CY16" s="623"/>
      <c r="CZ16" s="659">
        <v>0.2</v>
      </c>
      <c r="DA16" s="659"/>
      <c r="DB16" s="659"/>
      <c r="DC16" s="659"/>
      <c r="DD16" s="627" t="s">
        <v>130</v>
      </c>
      <c r="DE16" s="622"/>
      <c r="DF16" s="622"/>
      <c r="DG16" s="622"/>
      <c r="DH16" s="622"/>
      <c r="DI16" s="622"/>
      <c r="DJ16" s="622"/>
      <c r="DK16" s="622"/>
      <c r="DL16" s="622"/>
      <c r="DM16" s="622"/>
      <c r="DN16" s="622"/>
      <c r="DO16" s="622"/>
      <c r="DP16" s="623"/>
      <c r="DQ16" s="627">
        <v>9140</v>
      </c>
      <c r="DR16" s="622"/>
      <c r="DS16" s="622"/>
      <c r="DT16" s="622"/>
      <c r="DU16" s="622"/>
      <c r="DV16" s="622"/>
      <c r="DW16" s="622"/>
      <c r="DX16" s="622"/>
      <c r="DY16" s="622"/>
      <c r="DZ16" s="622"/>
      <c r="EA16" s="622"/>
      <c r="EB16" s="622"/>
      <c r="EC16" s="658"/>
    </row>
    <row r="17" spans="2:133" ht="11.25" customHeight="1" x14ac:dyDescent="0.2">
      <c r="B17" s="618" t="s">
        <v>264</v>
      </c>
      <c r="C17" s="619"/>
      <c r="D17" s="619"/>
      <c r="E17" s="619"/>
      <c r="F17" s="619"/>
      <c r="G17" s="619"/>
      <c r="H17" s="619"/>
      <c r="I17" s="619"/>
      <c r="J17" s="619"/>
      <c r="K17" s="619"/>
      <c r="L17" s="619"/>
      <c r="M17" s="619"/>
      <c r="N17" s="619"/>
      <c r="O17" s="619"/>
      <c r="P17" s="619"/>
      <c r="Q17" s="620"/>
      <c r="R17" s="621">
        <v>4201</v>
      </c>
      <c r="S17" s="622"/>
      <c r="T17" s="622"/>
      <c r="U17" s="622"/>
      <c r="V17" s="622"/>
      <c r="W17" s="622"/>
      <c r="X17" s="622"/>
      <c r="Y17" s="623"/>
      <c r="Z17" s="659">
        <v>0.1</v>
      </c>
      <c r="AA17" s="659"/>
      <c r="AB17" s="659"/>
      <c r="AC17" s="659"/>
      <c r="AD17" s="660">
        <v>4201</v>
      </c>
      <c r="AE17" s="660"/>
      <c r="AF17" s="660"/>
      <c r="AG17" s="660"/>
      <c r="AH17" s="660"/>
      <c r="AI17" s="660"/>
      <c r="AJ17" s="660"/>
      <c r="AK17" s="660"/>
      <c r="AL17" s="624">
        <v>0.2</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242</v>
      </c>
      <c r="BP17" s="659"/>
      <c r="BQ17" s="659"/>
      <c r="BR17" s="659"/>
      <c r="BS17" s="660" t="s">
        <v>130</v>
      </c>
      <c r="BT17" s="660"/>
      <c r="BU17" s="660"/>
      <c r="BV17" s="660"/>
      <c r="BW17" s="660"/>
      <c r="BX17" s="660"/>
      <c r="BY17" s="660"/>
      <c r="BZ17" s="660"/>
      <c r="CA17" s="660"/>
      <c r="CB17" s="698"/>
      <c r="CD17" s="618" t="s">
        <v>266</v>
      </c>
      <c r="CE17" s="619"/>
      <c r="CF17" s="619"/>
      <c r="CG17" s="619"/>
      <c r="CH17" s="619"/>
      <c r="CI17" s="619"/>
      <c r="CJ17" s="619"/>
      <c r="CK17" s="619"/>
      <c r="CL17" s="619"/>
      <c r="CM17" s="619"/>
      <c r="CN17" s="619"/>
      <c r="CO17" s="619"/>
      <c r="CP17" s="619"/>
      <c r="CQ17" s="620"/>
      <c r="CR17" s="621">
        <v>486730</v>
      </c>
      <c r="CS17" s="622"/>
      <c r="CT17" s="622"/>
      <c r="CU17" s="622"/>
      <c r="CV17" s="622"/>
      <c r="CW17" s="622"/>
      <c r="CX17" s="622"/>
      <c r="CY17" s="623"/>
      <c r="CZ17" s="659">
        <v>10.1</v>
      </c>
      <c r="DA17" s="659"/>
      <c r="DB17" s="659"/>
      <c r="DC17" s="659"/>
      <c r="DD17" s="627" t="s">
        <v>242</v>
      </c>
      <c r="DE17" s="622"/>
      <c r="DF17" s="622"/>
      <c r="DG17" s="622"/>
      <c r="DH17" s="622"/>
      <c r="DI17" s="622"/>
      <c r="DJ17" s="622"/>
      <c r="DK17" s="622"/>
      <c r="DL17" s="622"/>
      <c r="DM17" s="622"/>
      <c r="DN17" s="622"/>
      <c r="DO17" s="622"/>
      <c r="DP17" s="623"/>
      <c r="DQ17" s="627">
        <v>454723</v>
      </c>
      <c r="DR17" s="622"/>
      <c r="DS17" s="622"/>
      <c r="DT17" s="622"/>
      <c r="DU17" s="622"/>
      <c r="DV17" s="622"/>
      <c r="DW17" s="622"/>
      <c r="DX17" s="622"/>
      <c r="DY17" s="622"/>
      <c r="DZ17" s="622"/>
      <c r="EA17" s="622"/>
      <c r="EB17" s="622"/>
      <c r="EC17" s="658"/>
    </row>
    <row r="18" spans="2:133" ht="11.25" customHeight="1" x14ac:dyDescent="0.2">
      <c r="B18" s="618" t="s">
        <v>267</v>
      </c>
      <c r="C18" s="619"/>
      <c r="D18" s="619"/>
      <c r="E18" s="619"/>
      <c r="F18" s="619"/>
      <c r="G18" s="619"/>
      <c r="H18" s="619"/>
      <c r="I18" s="619"/>
      <c r="J18" s="619"/>
      <c r="K18" s="619"/>
      <c r="L18" s="619"/>
      <c r="M18" s="619"/>
      <c r="N18" s="619"/>
      <c r="O18" s="619"/>
      <c r="P18" s="619"/>
      <c r="Q18" s="620"/>
      <c r="R18" s="621">
        <v>893</v>
      </c>
      <c r="S18" s="622"/>
      <c r="T18" s="622"/>
      <c r="U18" s="622"/>
      <c r="V18" s="622"/>
      <c r="W18" s="622"/>
      <c r="X18" s="622"/>
      <c r="Y18" s="623"/>
      <c r="Z18" s="659">
        <v>0</v>
      </c>
      <c r="AA18" s="659"/>
      <c r="AB18" s="659"/>
      <c r="AC18" s="659"/>
      <c r="AD18" s="660">
        <v>893</v>
      </c>
      <c r="AE18" s="660"/>
      <c r="AF18" s="660"/>
      <c r="AG18" s="660"/>
      <c r="AH18" s="660"/>
      <c r="AI18" s="660"/>
      <c r="AJ18" s="660"/>
      <c r="AK18" s="660"/>
      <c r="AL18" s="624">
        <v>0</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269</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270</v>
      </c>
      <c r="C19" s="619"/>
      <c r="D19" s="619"/>
      <c r="E19" s="619"/>
      <c r="F19" s="619"/>
      <c r="G19" s="619"/>
      <c r="H19" s="619"/>
      <c r="I19" s="619"/>
      <c r="J19" s="619"/>
      <c r="K19" s="619"/>
      <c r="L19" s="619"/>
      <c r="M19" s="619"/>
      <c r="N19" s="619"/>
      <c r="O19" s="619"/>
      <c r="P19" s="619"/>
      <c r="Q19" s="620"/>
      <c r="R19" s="621">
        <v>893</v>
      </c>
      <c r="S19" s="622"/>
      <c r="T19" s="622"/>
      <c r="U19" s="622"/>
      <c r="V19" s="622"/>
      <c r="W19" s="622"/>
      <c r="X19" s="622"/>
      <c r="Y19" s="623"/>
      <c r="Z19" s="659">
        <v>0</v>
      </c>
      <c r="AA19" s="659"/>
      <c r="AB19" s="659"/>
      <c r="AC19" s="659"/>
      <c r="AD19" s="660">
        <v>893</v>
      </c>
      <c r="AE19" s="660"/>
      <c r="AF19" s="660"/>
      <c r="AG19" s="660"/>
      <c r="AH19" s="660"/>
      <c r="AI19" s="660"/>
      <c r="AJ19" s="660"/>
      <c r="AK19" s="660"/>
      <c r="AL19" s="624">
        <v>0</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1505</v>
      </c>
      <c r="BH19" s="622"/>
      <c r="BI19" s="622"/>
      <c r="BJ19" s="622"/>
      <c r="BK19" s="622"/>
      <c r="BL19" s="622"/>
      <c r="BM19" s="622"/>
      <c r="BN19" s="623"/>
      <c r="BO19" s="659">
        <v>0.5</v>
      </c>
      <c r="BP19" s="659"/>
      <c r="BQ19" s="659"/>
      <c r="BR19" s="659"/>
      <c r="BS19" s="660" t="s">
        <v>242</v>
      </c>
      <c r="BT19" s="660"/>
      <c r="BU19" s="660"/>
      <c r="BV19" s="660"/>
      <c r="BW19" s="660"/>
      <c r="BX19" s="660"/>
      <c r="BY19" s="660"/>
      <c r="BZ19" s="660"/>
      <c r="CA19" s="660"/>
      <c r="CB19" s="698"/>
      <c r="CD19" s="618" t="s">
        <v>272</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273</v>
      </c>
      <c r="C20" s="689"/>
      <c r="D20" s="689"/>
      <c r="E20" s="689"/>
      <c r="F20" s="689"/>
      <c r="G20" s="689"/>
      <c r="H20" s="689"/>
      <c r="I20" s="689"/>
      <c r="J20" s="689"/>
      <c r="K20" s="689"/>
      <c r="L20" s="689"/>
      <c r="M20" s="689"/>
      <c r="N20" s="689"/>
      <c r="O20" s="689"/>
      <c r="P20" s="689"/>
      <c r="Q20" s="690"/>
      <c r="R20" s="621" t="s">
        <v>242</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1505</v>
      </c>
      <c r="BH20" s="622"/>
      <c r="BI20" s="622"/>
      <c r="BJ20" s="622"/>
      <c r="BK20" s="622"/>
      <c r="BL20" s="622"/>
      <c r="BM20" s="622"/>
      <c r="BN20" s="623"/>
      <c r="BO20" s="659">
        <v>0.5</v>
      </c>
      <c r="BP20" s="659"/>
      <c r="BQ20" s="659"/>
      <c r="BR20" s="659"/>
      <c r="BS20" s="660" t="s">
        <v>130</v>
      </c>
      <c r="BT20" s="660"/>
      <c r="BU20" s="660"/>
      <c r="BV20" s="660"/>
      <c r="BW20" s="660"/>
      <c r="BX20" s="660"/>
      <c r="BY20" s="660"/>
      <c r="BZ20" s="660"/>
      <c r="CA20" s="660"/>
      <c r="CB20" s="698"/>
      <c r="CD20" s="618" t="s">
        <v>275</v>
      </c>
      <c r="CE20" s="619"/>
      <c r="CF20" s="619"/>
      <c r="CG20" s="619"/>
      <c r="CH20" s="619"/>
      <c r="CI20" s="619"/>
      <c r="CJ20" s="619"/>
      <c r="CK20" s="619"/>
      <c r="CL20" s="619"/>
      <c r="CM20" s="619"/>
      <c r="CN20" s="619"/>
      <c r="CO20" s="619"/>
      <c r="CP20" s="619"/>
      <c r="CQ20" s="620"/>
      <c r="CR20" s="621">
        <v>4824341</v>
      </c>
      <c r="CS20" s="622"/>
      <c r="CT20" s="622"/>
      <c r="CU20" s="622"/>
      <c r="CV20" s="622"/>
      <c r="CW20" s="622"/>
      <c r="CX20" s="622"/>
      <c r="CY20" s="623"/>
      <c r="CZ20" s="659">
        <v>100</v>
      </c>
      <c r="DA20" s="659"/>
      <c r="DB20" s="659"/>
      <c r="DC20" s="659"/>
      <c r="DD20" s="627">
        <v>746773</v>
      </c>
      <c r="DE20" s="622"/>
      <c r="DF20" s="622"/>
      <c r="DG20" s="622"/>
      <c r="DH20" s="622"/>
      <c r="DI20" s="622"/>
      <c r="DJ20" s="622"/>
      <c r="DK20" s="622"/>
      <c r="DL20" s="622"/>
      <c r="DM20" s="622"/>
      <c r="DN20" s="622"/>
      <c r="DO20" s="622"/>
      <c r="DP20" s="623"/>
      <c r="DQ20" s="627">
        <v>3061378</v>
      </c>
      <c r="DR20" s="622"/>
      <c r="DS20" s="622"/>
      <c r="DT20" s="622"/>
      <c r="DU20" s="622"/>
      <c r="DV20" s="622"/>
      <c r="DW20" s="622"/>
      <c r="DX20" s="622"/>
      <c r="DY20" s="622"/>
      <c r="DZ20" s="622"/>
      <c r="EA20" s="622"/>
      <c r="EB20" s="622"/>
      <c r="EC20" s="658"/>
    </row>
    <row r="21" spans="2:133" ht="11.25" customHeight="1" x14ac:dyDescent="0.2">
      <c r="B21" s="618" t="s">
        <v>276</v>
      </c>
      <c r="C21" s="619"/>
      <c r="D21" s="619"/>
      <c r="E21" s="619"/>
      <c r="F21" s="619"/>
      <c r="G21" s="619"/>
      <c r="H21" s="619"/>
      <c r="I21" s="619"/>
      <c r="J21" s="619"/>
      <c r="K21" s="619"/>
      <c r="L21" s="619"/>
      <c r="M21" s="619"/>
      <c r="N21" s="619"/>
      <c r="O21" s="619"/>
      <c r="P21" s="619"/>
      <c r="Q21" s="620"/>
      <c r="R21" s="621">
        <v>2396048</v>
      </c>
      <c r="S21" s="622"/>
      <c r="T21" s="622"/>
      <c r="U21" s="622"/>
      <c r="V21" s="622"/>
      <c r="W21" s="622"/>
      <c r="X21" s="622"/>
      <c r="Y21" s="623"/>
      <c r="Z21" s="659">
        <v>48.7</v>
      </c>
      <c r="AA21" s="659"/>
      <c r="AB21" s="659"/>
      <c r="AC21" s="659"/>
      <c r="AD21" s="660">
        <v>2115980</v>
      </c>
      <c r="AE21" s="660"/>
      <c r="AF21" s="660"/>
      <c r="AG21" s="660"/>
      <c r="AH21" s="660"/>
      <c r="AI21" s="660"/>
      <c r="AJ21" s="660"/>
      <c r="AK21" s="660"/>
      <c r="AL21" s="624">
        <v>82.7</v>
      </c>
      <c r="AM21" s="625"/>
      <c r="AN21" s="625"/>
      <c r="AO21" s="661"/>
      <c r="AP21" s="618" t="s">
        <v>277</v>
      </c>
      <c r="AQ21" s="699"/>
      <c r="AR21" s="699"/>
      <c r="AS21" s="699"/>
      <c r="AT21" s="699"/>
      <c r="AU21" s="699"/>
      <c r="AV21" s="699"/>
      <c r="AW21" s="699"/>
      <c r="AX21" s="699"/>
      <c r="AY21" s="699"/>
      <c r="AZ21" s="699"/>
      <c r="BA21" s="699"/>
      <c r="BB21" s="699"/>
      <c r="BC21" s="699"/>
      <c r="BD21" s="699"/>
      <c r="BE21" s="699"/>
      <c r="BF21" s="700"/>
      <c r="BG21" s="621">
        <v>1505</v>
      </c>
      <c r="BH21" s="622"/>
      <c r="BI21" s="622"/>
      <c r="BJ21" s="622"/>
      <c r="BK21" s="622"/>
      <c r="BL21" s="622"/>
      <c r="BM21" s="622"/>
      <c r="BN21" s="623"/>
      <c r="BO21" s="659">
        <v>0.5</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278</v>
      </c>
      <c r="C22" s="619"/>
      <c r="D22" s="619"/>
      <c r="E22" s="619"/>
      <c r="F22" s="619"/>
      <c r="G22" s="619"/>
      <c r="H22" s="619"/>
      <c r="I22" s="619"/>
      <c r="J22" s="619"/>
      <c r="K22" s="619"/>
      <c r="L22" s="619"/>
      <c r="M22" s="619"/>
      <c r="N22" s="619"/>
      <c r="O22" s="619"/>
      <c r="P22" s="619"/>
      <c r="Q22" s="620"/>
      <c r="R22" s="621">
        <v>2115980</v>
      </c>
      <c r="S22" s="622"/>
      <c r="T22" s="622"/>
      <c r="U22" s="622"/>
      <c r="V22" s="622"/>
      <c r="W22" s="622"/>
      <c r="X22" s="622"/>
      <c r="Y22" s="623"/>
      <c r="Z22" s="659">
        <v>43</v>
      </c>
      <c r="AA22" s="659"/>
      <c r="AB22" s="659"/>
      <c r="AC22" s="659"/>
      <c r="AD22" s="660">
        <v>2115980</v>
      </c>
      <c r="AE22" s="660"/>
      <c r="AF22" s="660"/>
      <c r="AG22" s="660"/>
      <c r="AH22" s="660"/>
      <c r="AI22" s="660"/>
      <c r="AJ22" s="660"/>
      <c r="AK22" s="660"/>
      <c r="AL22" s="624">
        <v>82.7</v>
      </c>
      <c r="AM22" s="625"/>
      <c r="AN22" s="625"/>
      <c r="AO22" s="661"/>
      <c r="AP22" s="618" t="s">
        <v>279</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242</v>
      </c>
      <c r="BT22" s="660"/>
      <c r="BU22" s="660"/>
      <c r="BV22" s="660"/>
      <c r="BW22" s="660"/>
      <c r="BX22" s="660"/>
      <c r="BY22" s="660"/>
      <c r="BZ22" s="660"/>
      <c r="CA22" s="660"/>
      <c r="CB22" s="698"/>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281</v>
      </c>
      <c r="C23" s="619"/>
      <c r="D23" s="619"/>
      <c r="E23" s="619"/>
      <c r="F23" s="619"/>
      <c r="G23" s="619"/>
      <c r="H23" s="619"/>
      <c r="I23" s="619"/>
      <c r="J23" s="619"/>
      <c r="K23" s="619"/>
      <c r="L23" s="619"/>
      <c r="M23" s="619"/>
      <c r="N23" s="619"/>
      <c r="O23" s="619"/>
      <c r="P23" s="619"/>
      <c r="Q23" s="620"/>
      <c r="R23" s="621">
        <v>280068</v>
      </c>
      <c r="S23" s="622"/>
      <c r="T23" s="622"/>
      <c r="U23" s="622"/>
      <c r="V23" s="622"/>
      <c r="W23" s="622"/>
      <c r="X23" s="622"/>
      <c r="Y23" s="623"/>
      <c r="Z23" s="659">
        <v>5.7</v>
      </c>
      <c r="AA23" s="659"/>
      <c r="AB23" s="659"/>
      <c r="AC23" s="659"/>
      <c r="AD23" s="660" t="s">
        <v>130</v>
      </c>
      <c r="AE23" s="660"/>
      <c r="AF23" s="660"/>
      <c r="AG23" s="660"/>
      <c r="AH23" s="660"/>
      <c r="AI23" s="660"/>
      <c r="AJ23" s="660"/>
      <c r="AK23" s="660"/>
      <c r="AL23" s="624" t="s">
        <v>130</v>
      </c>
      <c r="AM23" s="625"/>
      <c r="AN23" s="625"/>
      <c r="AO23" s="661"/>
      <c r="AP23" s="618" t="s">
        <v>282</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221</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2">
      <c r="B24" s="618" t="s">
        <v>288</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242</v>
      </c>
      <c r="AM24" s="625"/>
      <c r="AN24" s="625"/>
      <c r="AO24" s="661"/>
      <c r="AP24" s="618" t="s">
        <v>289</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242</v>
      </c>
      <c r="BT24" s="660"/>
      <c r="BU24" s="660"/>
      <c r="BV24" s="660"/>
      <c r="BW24" s="660"/>
      <c r="BX24" s="660"/>
      <c r="BY24" s="660"/>
      <c r="BZ24" s="660"/>
      <c r="CA24" s="660"/>
      <c r="CB24" s="698"/>
      <c r="CD24" s="679" t="s">
        <v>290</v>
      </c>
      <c r="CE24" s="680"/>
      <c r="CF24" s="680"/>
      <c r="CG24" s="680"/>
      <c r="CH24" s="680"/>
      <c r="CI24" s="680"/>
      <c r="CJ24" s="680"/>
      <c r="CK24" s="680"/>
      <c r="CL24" s="680"/>
      <c r="CM24" s="680"/>
      <c r="CN24" s="680"/>
      <c r="CO24" s="680"/>
      <c r="CP24" s="680"/>
      <c r="CQ24" s="681"/>
      <c r="CR24" s="676">
        <v>1491995</v>
      </c>
      <c r="CS24" s="677"/>
      <c r="CT24" s="677"/>
      <c r="CU24" s="677"/>
      <c r="CV24" s="677"/>
      <c r="CW24" s="677"/>
      <c r="CX24" s="677"/>
      <c r="CY24" s="702"/>
      <c r="CZ24" s="703">
        <v>30.9</v>
      </c>
      <c r="DA24" s="685"/>
      <c r="DB24" s="685"/>
      <c r="DC24" s="705"/>
      <c r="DD24" s="701">
        <v>1142317</v>
      </c>
      <c r="DE24" s="677"/>
      <c r="DF24" s="677"/>
      <c r="DG24" s="677"/>
      <c r="DH24" s="677"/>
      <c r="DI24" s="677"/>
      <c r="DJ24" s="677"/>
      <c r="DK24" s="702"/>
      <c r="DL24" s="701">
        <v>1062079</v>
      </c>
      <c r="DM24" s="677"/>
      <c r="DN24" s="677"/>
      <c r="DO24" s="677"/>
      <c r="DP24" s="677"/>
      <c r="DQ24" s="677"/>
      <c r="DR24" s="677"/>
      <c r="DS24" s="677"/>
      <c r="DT24" s="677"/>
      <c r="DU24" s="677"/>
      <c r="DV24" s="702"/>
      <c r="DW24" s="703">
        <v>41.2</v>
      </c>
      <c r="DX24" s="685"/>
      <c r="DY24" s="685"/>
      <c r="DZ24" s="685"/>
      <c r="EA24" s="685"/>
      <c r="EB24" s="685"/>
      <c r="EC24" s="704"/>
    </row>
    <row r="25" spans="2:133" ht="11.25" customHeight="1" x14ac:dyDescent="0.2">
      <c r="B25" s="618" t="s">
        <v>291</v>
      </c>
      <c r="C25" s="619"/>
      <c r="D25" s="619"/>
      <c r="E25" s="619"/>
      <c r="F25" s="619"/>
      <c r="G25" s="619"/>
      <c r="H25" s="619"/>
      <c r="I25" s="619"/>
      <c r="J25" s="619"/>
      <c r="K25" s="619"/>
      <c r="L25" s="619"/>
      <c r="M25" s="619"/>
      <c r="N25" s="619"/>
      <c r="O25" s="619"/>
      <c r="P25" s="619"/>
      <c r="Q25" s="620"/>
      <c r="R25" s="621">
        <v>2827531</v>
      </c>
      <c r="S25" s="622"/>
      <c r="T25" s="622"/>
      <c r="U25" s="622"/>
      <c r="V25" s="622"/>
      <c r="W25" s="622"/>
      <c r="X25" s="622"/>
      <c r="Y25" s="623"/>
      <c r="Z25" s="659">
        <v>57.4</v>
      </c>
      <c r="AA25" s="659"/>
      <c r="AB25" s="659"/>
      <c r="AC25" s="659"/>
      <c r="AD25" s="660">
        <v>2547463</v>
      </c>
      <c r="AE25" s="660"/>
      <c r="AF25" s="660"/>
      <c r="AG25" s="660"/>
      <c r="AH25" s="660"/>
      <c r="AI25" s="660"/>
      <c r="AJ25" s="660"/>
      <c r="AK25" s="660"/>
      <c r="AL25" s="624">
        <v>99.6</v>
      </c>
      <c r="AM25" s="625"/>
      <c r="AN25" s="625"/>
      <c r="AO25" s="661"/>
      <c r="AP25" s="618" t="s">
        <v>292</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242</v>
      </c>
      <c r="BP25" s="659"/>
      <c r="BQ25" s="659"/>
      <c r="BR25" s="659"/>
      <c r="BS25" s="660" t="s">
        <v>130</v>
      </c>
      <c r="BT25" s="660"/>
      <c r="BU25" s="660"/>
      <c r="BV25" s="660"/>
      <c r="BW25" s="660"/>
      <c r="BX25" s="660"/>
      <c r="BY25" s="660"/>
      <c r="BZ25" s="660"/>
      <c r="CA25" s="660"/>
      <c r="CB25" s="698"/>
      <c r="CD25" s="618" t="s">
        <v>293</v>
      </c>
      <c r="CE25" s="619"/>
      <c r="CF25" s="619"/>
      <c r="CG25" s="619"/>
      <c r="CH25" s="619"/>
      <c r="CI25" s="619"/>
      <c r="CJ25" s="619"/>
      <c r="CK25" s="619"/>
      <c r="CL25" s="619"/>
      <c r="CM25" s="619"/>
      <c r="CN25" s="619"/>
      <c r="CO25" s="619"/>
      <c r="CP25" s="619"/>
      <c r="CQ25" s="620"/>
      <c r="CR25" s="621">
        <v>645300</v>
      </c>
      <c r="CS25" s="634"/>
      <c r="CT25" s="634"/>
      <c r="CU25" s="634"/>
      <c r="CV25" s="634"/>
      <c r="CW25" s="634"/>
      <c r="CX25" s="634"/>
      <c r="CY25" s="635"/>
      <c r="CZ25" s="624">
        <v>13.4</v>
      </c>
      <c r="DA25" s="636"/>
      <c r="DB25" s="636"/>
      <c r="DC25" s="637"/>
      <c r="DD25" s="627">
        <v>605018</v>
      </c>
      <c r="DE25" s="634"/>
      <c r="DF25" s="634"/>
      <c r="DG25" s="634"/>
      <c r="DH25" s="634"/>
      <c r="DI25" s="634"/>
      <c r="DJ25" s="634"/>
      <c r="DK25" s="635"/>
      <c r="DL25" s="627">
        <v>540520</v>
      </c>
      <c r="DM25" s="634"/>
      <c r="DN25" s="634"/>
      <c r="DO25" s="634"/>
      <c r="DP25" s="634"/>
      <c r="DQ25" s="634"/>
      <c r="DR25" s="634"/>
      <c r="DS25" s="634"/>
      <c r="DT25" s="634"/>
      <c r="DU25" s="634"/>
      <c r="DV25" s="635"/>
      <c r="DW25" s="624">
        <v>21</v>
      </c>
      <c r="DX25" s="636"/>
      <c r="DY25" s="636"/>
      <c r="DZ25" s="636"/>
      <c r="EA25" s="636"/>
      <c r="EB25" s="636"/>
      <c r="EC25" s="648"/>
    </row>
    <row r="26" spans="2:133" ht="11.25" customHeight="1" x14ac:dyDescent="0.2">
      <c r="B26" s="618" t="s">
        <v>294</v>
      </c>
      <c r="C26" s="619"/>
      <c r="D26" s="619"/>
      <c r="E26" s="619"/>
      <c r="F26" s="619"/>
      <c r="G26" s="619"/>
      <c r="H26" s="619"/>
      <c r="I26" s="619"/>
      <c r="J26" s="619"/>
      <c r="K26" s="619"/>
      <c r="L26" s="619"/>
      <c r="M26" s="619"/>
      <c r="N26" s="619"/>
      <c r="O26" s="619"/>
      <c r="P26" s="619"/>
      <c r="Q26" s="620"/>
      <c r="R26" s="621" t="s">
        <v>130</v>
      </c>
      <c r="S26" s="622"/>
      <c r="T26" s="622"/>
      <c r="U26" s="622"/>
      <c r="V26" s="622"/>
      <c r="W26" s="622"/>
      <c r="X26" s="622"/>
      <c r="Y26" s="623"/>
      <c r="Z26" s="659" t="s">
        <v>130</v>
      </c>
      <c r="AA26" s="659"/>
      <c r="AB26" s="659"/>
      <c r="AC26" s="659"/>
      <c r="AD26" s="660" t="s">
        <v>130</v>
      </c>
      <c r="AE26" s="660"/>
      <c r="AF26" s="660"/>
      <c r="AG26" s="660"/>
      <c r="AH26" s="660"/>
      <c r="AI26" s="660"/>
      <c r="AJ26" s="660"/>
      <c r="AK26" s="660"/>
      <c r="AL26" s="624" t="s">
        <v>130</v>
      </c>
      <c r="AM26" s="625"/>
      <c r="AN26" s="625"/>
      <c r="AO26" s="661"/>
      <c r="AP26" s="618" t="s">
        <v>295</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296</v>
      </c>
      <c r="CE26" s="619"/>
      <c r="CF26" s="619"/>
      <c r="CG26" s="619"/>
      <c r="CH26" s="619"/>
      <c r="CI26" s="619"/>
      <c r="CJ26" s="619"/>
      <c r="CK26" s="619"/>
      <c r="CL26" s="619"/>
      <c r="CM26" s="619"/>
      <c r="CN26" s="619"/>
      <c r="CO26" s="619"/>
      <c r="CP26" s="619"/>
      <c r="CQ26" s="620"/>
      <c r="CR26" s="621">
        <v>342983</v>
      </c>
      <c r="CS26" s="622"/>
      <c r="CT26" s="622"/>
      <c r="CU26" s="622"/>
      <c r="CV26" s="622"/>
      <c r="CW26" s="622"/>
      <c r="CX26" s="622"/>
      <c r="CY26" s="623"/>
      <c r="CZ26" s="624">
        <v>7.1</v>
      </c>
      <c r="DA26" s="636"/>
      <c r="DB26" s="636"/>
      <c r="DC26" s="637"/>
      <c r="DD26" s="627">
        <v>322091</v>
      </c>
      <c r="DE26" s="622"/>
      <c r="DF26" s="622"/>
      <c r="DG26" s="622"/>
      <c r="DH26" s="622"/>
      <c r="DI26" s="622"/>
      <c r="DJ26" s="622"/>
      <c r="DK26" s="623"/>
      <c r="DL26" s="627" t="s">
        <v>130</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2">
      <c r="B27" s="618" t="s">
        <v>297</v>
      </c>
      <c r="C27" s="619"/>
      <c r="D27" s="619"/>
      <c r="E27" s="619"/>
      <c r="F27" s="619"/>
      <c r="G27" s="619"/>
      <c r="H27" s="619"/>
      <c r="I27" s="619"/>
      <c r="J27" s="619"/>
      <c r="K27" s="619"/>
      <c r="L27" s="619"/>
      <c r="M27" s="619"/>
      <c r="N27" s="619"/>
      <c r="O27" s="619"/>
      <c r="P27" s="619"/>
      <c r="Q27" s="620"/>
      <c r="R27" s="621">
        <v>1169</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291069</v>
      </c>
      <c r="BH27" s="622"/>
      <c r="BI27" s="622"/>
      <c r="BJ27" s="622"/>
      <c r="BK27" s="622"/>
      <c r="BL27" s="622"/>
      <c r="BM27" s="622"/>
      <c r="BN27" s="623"/>
      <c r="BO27" s="659">
        <v>100</v>
      </c>
      <c r="BP27" s="659"/>
      <c r="BQ27" s="659"/>
      <c r="BR27" s="659"/>
      <c r="BS27" s="660">
        <v>5813</v>
      </c>
      <c r="BT27" s="660"/>
      <c r="BU27" s="660"/>
      <c r="BV27" s="660"/>
      <c r="BW27" s="660"/>
      <c r="BX27" s="660"/>
      <c r="BY27" s="660"/>
      <c r="BZ27" s="660"/>
      <c r="CA27" s="660"/>
      <c r="CB27" s="698"/>
      <c r="CD27" s="618" t="s">
        <v>299</v>
      </c>
      <c r="CE27" s="619"/>
      <c r="CF27" s="619"/>
      <c r="CG27" s="619"/>
      <c r="CH27" s="619"/>
      <c r="CI27" s="619"/>
      <c r="CJ27" s="619"/>
      <c r="CK27" s="619"/>
      <c r="CL27" s="619"/>
      <c r="CM27" s="619"/>
      <c r="CN27" s="619"/>
      <c r="CO27" s="619"/>
      <c r="CP27" s="619"/>
      <c r="CQ27" s="620"/>
      <c r="CR27" s="621">
        <v>359965</v>
      </c>
      <c r="CS27" s="634"/>
      <c r="CT27" s="634"/>
      <c r="CU27" s="634"/>
      <c r="CV27" s="634"/>
      <c r="CW27" s="634"/>
      <c r="CX27" s="634"/>
      <c r="CY27" s="635"/>
      <c r="CZ27" s="624">
        <v>7.5</v>
      </c>
      <c r="DA27" s="636"/>
      <c r="DB27" s="636"/>
      <c r="DC27" s="637"/>
      <c r="DD27" s="627">
        <v>82576</v>
      </c>
      <c r="DE27" s="634"/>
      <c r="DF27" s="634"/>
      <c r="DG27" s="634"/>
      <c r="DH27" s="634"/>
      <c r="DI27" s="634"/>
      <c r="DJ27" s="634"/>
      <c r="DK27" s="635"/>
      <c r="DL27" s="627">
        <v>66836</v>
      </c>
      <c r="DM27" s="634"/>
      <c r="DN27" s="634"/>
      <c r="DO27" s="634"/>
      <c r="DP27" s="634"/>
      <c r="DQ27" s="634"/>
      <c r="DR27" s="634"/>
      <c r="DS27" s="634"/>
      <c r="DT27" s="634"/>
      <c r="DU27" s="634"/>
      <c r="DV27" s="635"/>
      <c r="DW27" s="624">
        <v>2.6</v>
      </c>
      <c r="DX27" s="636"/>
      <c r="DY27" s="636"/>
      <c r="DZ27" s="636"/>
      <c r="EA27" s="636"/>
      <c r="EB27" s="636"/>
      <c r="EC27" s="648"/>
    </row>
    <row r="28" spans="2:133" ht="11.25" customHeight="1" x14ac:dyDescent="0.2">
      <c r="B28" s="618" t="s">
        <v>300</v>
      </c>
      <c r="C28" s="619"/>
      <c r="D28" s="619"/>
      <c r="E28" s="619"/>
      <c r="F28" s="619"/>
      <c r="G28" s="619"/>
      <c r="H28" s="619"/>
      <c r="I28" s="619"/>
      <c r="J28" s="619"/>
      <c r="K28" s="619"/>
      <c r="L28" s="619"/>
      <c r="M28" s="619"/>
      <c r="N28" s="619"/>
      <c r="O28" s="619"/>
      <c r="P28" s="619"/>
      <c r="Q28" s="620"/>
      <c r="R28" s="621">
        <v>70452</v>
      </c>
      <c r="S28" s="622"/>
      <c r="T28" s="622"/>
      <c r="U28" s="622"/>
      <c r="V28" s="622"/>
      <c r="W28" s="622"/>
      <c r="X28" s="622"/>
      <c r="Y28" s="623"/>
      <c r="Z28" s="659">
        <v>1.4</v>
      </c>
      <c r="AA28" s="659"/>
      <c r="AB28" s="659"/>
      <c r="AC28" s="659"/>
      <c r="AD28" s="660">
        <v>1274</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486730</v>
      </c>
      <c r="CS28" s="622"/>
      <c r="CT28" s="622"/>
      <c r="CU28" s="622"/>
      <c r="CV28" s="622"/>
      <c r="CW28" s="622"/>
      <c r="CX28" s="622"/>
      <c r="CY28" s="623"/>
      <c r="CZ28" s="624">
        <v>10.1</v>
      </c>
      <c r="DA28" s="636"/>
      <c r="DB28" s="636"/>
      <c r="DC28" s="637"/>
      <c r="DD28" s="627">
        <v>454723</v>
      </c>
      <c r="DE28" s="622"/>
      <c r="DF28" s="622"/>
      <c r="DG28" s="622"/>
      <c r="DH28" s="622"/>
      <c r="DI28" s="622"/>
      <c r="DJ28" s="622"/>
      <c r="DK28" s="623"/>
      <c r="DL28" s="627">
        <v>454723</v>
      </c>
      <c r="DM28" s="622"/>
      <c r="DN28" s="622"/>
      <c r="DO28" s="622"/>
      <c r="DP28" s="622"/>
      <c r="DQ28" s="622"/>
      <c r="DR28" s="622"/>
      <c r="DS28" s="622"/>
      <c r="DT28" s="622"/>
      <c r="DU28" s="622"/>
      <c r="DV28" s="623"/>
      <c r="DW28" s="624">
        <v>17.600000000000001</v>
      </c>
      <c r="DX28" s="636"/>
      <c r="DY28" s="636"/>
      <c r="DZ28" s="636"/>
      <c r="EA28" s="636"/>
      <c r="EB28" s="636"/>
      <c r="EC28" s="648"/>
    </row>
    <row r="29" spans="2:133" ht="11.25" customHeight="1" x14ac:dyDescent="0.2">
      <c r="B29" s="618" t="s">
        <v>302</v>
      </c>
      <c r="C29" s="619"/>
      <c r="D29" s="619"/>
      <c r="E29" s="619"/>
      <c r="F29" s="619"/>
      <c r="G29" s="619"/>
      <c r="H29" s="619"/>
      <c r="I29" s="619"/>
      <c r="J29" s="619"/>
      <c r="K29" s="619"/>
      <c r="L29" s="619"/>
      <c r="M29" s="619"/>
      <c r="N29" s="619"/>
      <c r="O29" s="619"/>
      <c r="P29" s="619"/>
      <c r="Q29" s="620"/>
      <c r="R29" s="621">
        <v>1906</v>
      </c>
      <c r="S29" s="622"/>
      <c r="T29" s="622"/>
      <c r="U29" s="622"/>
      <c r="V29" s="622"/>
      <c r="W29" s="622"/>
      <c r="X29" s="622"/>
      <c r="Y29" s="623"/>
      <c r="Z29" s="659">
        <v>0</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303</v>
      </c>
      <c r="CE29" s="641"/>
      <c r="CF29" s="618" t="s">
        <v>72</v>
      </c>
      <c r="CG29" s="619"/>
      <c r="CH29" s="619"/>
      <c r="CI29" s="619"/>
      <c r="CJ29" s="619"/>
      <c r="CK29" s="619"/>
      <c r="CL29" s="619"/>
      <c r="CM29" s="619"/>
      <c r="CN29" s="619"/>
      <c r="CO29" s="619"/>
      <c r="CP29" s="619"/>
      <c r="CQ29" s="620"/>
      <c r="CR29" s="621">
        <v>486730</v>
      </c>
      <c r="CS29" s="634"/>
      <c r="CT29" s="634"/>
      <c r="CU29" s="634"/>
      <c r="CV29" s="634"/>
      <c r="CW29" s="634"/>
      <c r="CX29" s="634"/>
      <c r="CY29" s="635"/>
      <c r="CZ29" s="624">
        <v>10.1</v>
      </c>
      <c r="DA29" s="636"/>
      <c r="DB29" s="636"/>
      <c r="DC29" s="637"/>
      <c r="DD29" s="627">
        <v>454723</v>
      </c>
      <c r="DE29" s="634"/>
      <c r="DF29" s="634"/>
      <c r="DG29" s="634"/>
      <c r="DH29" s="634"/>
      <c r="DI29" s="634"/>
      <c r="DJ29" s="634"/>
      <c r="DK29" s="635"/>
      <c r="DL29" s="627">
        <v>454723</v>
      </c>
      <c r="DM29" s="634"/>
      <c r="DN29" s="634"/>
      <c r="DO29" s="634"/>
      <c r="DP29" s="634"/>
      <c r="DQ29" s="634"/>
      <c r="DR29" s="634"/>
      <c r="DS29" s="634"/>
      <c r="DT29" s="634"/>
      <c r="DU29" s="634"/>
      <c r="DV29" s="635"/>
      <c r="DW29" s="624">
        <v>17.600000000000001</v>
      </c>
      <c r="DX29" s="636"/>
      <c r="DY29" s="636"/>
      <c r="DZ29" s="636"/>
      <c r="EA29" s="636"/>
      <c r="EB29" s="636"/>
      <c r="EC29" s="648"/>
    </row>
    <row r="30" spans="2:133" ht="11.25" customHeight="1" x14ac:dyDescent="0.2">
      <c r="B30" s="618" t="s">
        <v>304</v>
      </c>
      <c r="C30" s="619"/>
      <c r="D30" s="619"/>
      <c r="E30" s="619"/>
      <c r="F30" s="619"/>
      <c r="G30" s="619"/>
      <c r="H30" s="619"/>
      <c r="I30" s="619"/>
      <c r="J30" s="619"/>
      <c r="K30" s="619"/>
      <c r="L30" s="619"/>
      <c r="M30" s="619"/>
      <c r="N30" s="619"/>
      <c r="O30" s="619"/>
      <c r="P30" s="619"/>
      <c r="Q30" s="620"/>
      <c r="R30" s="621">
        <v>659821</v>
      </c>
      <c r="S30" s="622"/>
      <c r="T30" s="622"/>
      <c r="U30" s="622"/>
      <c r="V30" s="622"/>
      <c r="W30" s="622"/>
      <c r="X30" s="622"/>
      <c r="Y30" s="623"/>
      <c r="Z30" s="659">
        <v>13.4</v>
      </c>
      <c r="AA30" s="659"/>
      <c r="AB30" s="659"/>
      <c r="AC30" s="659"/>
      <c r="AD30" s="660" t="s">
        <v>130</v>
      </c>
      <c r="AE30" s="660"/>
      <c r="AF30" s="660"/>
      <c r="AG30" s="660"/>
      <c r="AH30" s="660"/>
      <c r="AI30" s="660"/>
      <c r="AJ30" s="660"/>
      <c r="AK30" s="660"/>
      <c r="AL30" s="624" t="s">
        <v>130</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305</v>
      </c>
      <c r="BH30" s="696"/>
      <c r="BI30" s="696"/>
      <c r="BJ30" s="696"/>
      <c r="BK30" s="696"/>
      <c r="BL30" s="696"/>
      <c r="BM30" s="696"/>
      <c r="BN30" s="696"/>
      <c r="BO30" s="696"/>
      <c r="BP30" s="696"/>
      <c r="BQ30" s="697"/>
      <c r="BR30" s="673" t="s">
        <v>306</v>
      </c>
      <c r="BS30" s="696"/>
      <c r="BT30" s="696"/>
      <c r="BU30" s="696"/>
      <c r="BV30" s="696"/>
      <c r="BW30" s="696"/>
      <c r="BX30" s="696"/>
      <c r="BY30" s="696"/>
      <c r="BZ30" s="696"/>
      <c r="CA30" s="696"/>
      <c r="CB30" s="697"/>
      <c r="CD30" s="642"/>
      <c r="CE30" s="643"/>
      <c r="CF30" s="618" t="s">
        <v>307</v>
      </c>
      <c r="CG30" s="619"/>
      <c r="CH30" s="619"/>
      <c r="CI30" s="619"/>
      <c r="CJ30" s="619"/>
      <c r="CK30" s="619"/>
      <c r="CL30" s="619"/>
      <c r="CM30" s="619"/>
      <c r="CN30" s="619"/>
      <c r="CO30" s="619"/>
      <c r="CP30" s="619"/>
      <c r="CQ30" s="620"/>
      <c r="CR30" s="621">
        <v>478202</v>
      </c>
      <c r="CS30" s="622"/>
      <c r="CT30" s="622"/>
      <c r="CU30" s="622"/>
      <c r="CV30" s="622"/>
      <c r="CW30" s="622"/>
      <c r="CX30" s="622"/>
      <c r="CY30" s="623"/>
      <c r="CZ30" s="624">
        <v>9.9</v>
      </c>
      <c r="DA30" s="636"/>
      <c r="DB30" s="636"/>
      <c r="DC30" s="637"/>
      <c r="DD30" s="627">
        <v>447201</v>
      </c>
      <c r="DE30" s="622"/>
      <c r="DF30" s="622"/>
      <c r="DG30" s="622"/>
      <c r="DH30" s="622"/>
      <c r="DI30" s="622"/>
      <c r="DJ30" s="622"/>
      <c r="DK30" s="623"/>
      <c r="DL30" s="627">
        <v>447201</v>
      </c>
      <c r="DM30" s="622"/>
      <c r="DN30" s="622"/>
      <c r="DO30" s="622"/>
      <c r="DP30" s="622"/>
      <c r="DQ30" s="622"/>
      <c r="DR30" s="622"/>
      <c r="DS30" s="622"/>
      <c r="DT30" s="622"/>
      <c r="DU30" s="622"/>
      <c r="DV30" s="623"/>
      <c r="DW30" s="624">
        <v>17.3</v>
      </c>
      <c r="DX30" s="636"/>
      <c r="DY30" s="636"/>
      <c r="DZ30" s="636"/>
      <c r="EA30" s="636"/>
      <c r="EB30" s="636"/>
      <c r="EC30" s="648"/>
    </row>
    <row r="31" spans="2:133" ht="11.25" customHeight="1" x14ac:dyDescent="0.2">
      <c r="B31" s="688" t="s">
        <v>308</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242</v>
      </c>
      <c r="AA31" s="659"/>
      <c r="AB31" s="659"/>
      <c r="AC31" s="659"/>
      <c r="AD31" s="660" t="s">
        <v>130</v>
      </c>
      <c r="AE31" s="660"/>
      <c r="AF31" s="660"/>
      <c r="AG31" s="660"/>
      <c r="AH31" s="660"/>
      <c r="AI31" s="660"/>
      <c r="AJ31" s="660"/>
      <c r="AK31" s="660"/>
      <c r="AL31" s="624" t="s">
        <v>130</v>
      </c>
      <c r="AM31" s="625"/>
      <c r="AN31" s="625"/>
      <c r="AO31" s="661"/>
      <c r="AP31" s="691" t="s">
        <v>309</v>
      </c>
      <c r="AQ31" s="692"/>
      <c r="AR31" s="692"/>
      <c r="AS31" s="692"/>
      <c r="AT31" s="693" t="s">
        <v>310</v>
      </c>
      <c r="AU31" s="218"/>
      <c r="AV31" s="218"/>
      <c r="AW31" s="218"/>
      <c r="AX31" s="679" t="s">
        <v>187</v>
      </c>
      <c r="AY31" s="680"/>
      <c r="AZ31" s="680"/>
      <c r="BA31" s="680"/>
      <c r="BB31" s="680"/>
      <c r="BC31" s="680"/>
      <c r="BD31" s="680"/>
      <c r="BE31" s="680"/>
      <c r="BF31" s="681"/>
      <c r="BG31" s="683">
        <v>99.8</v>
      </c>
      <c r="BH31" s="684"/>
      <c r="BI31" s="684"/>
      <c r="BJ31" s="684"/>
      <c r="BK31" s="684"/>
      <c r="BL31" s="684"/>
      <c r="BM31" s="685">
        <v>92.8</v>
      </c>
      <c r="BN31" s="684"/>
      <c r="BO31" s="684"/>
      <c r="BP31" s="684"/>
      <c r="BQ31" s="686"/>
      <c r="BR31" s="683">
        <v>99.7</v>
      </c>
      <c r="BS31" s="684"/>
      <c r="BT31" s="684"/>
      <c r="BU31" s="684"/>
      <c r="BV31" s="684"/>
      <c r="BW31" s="684"/>
      <c r="BX31" s="685">
        <v>91</v>
      </c>
      <c r="BY31" s="684"/>
      <c r="BZ31" s="684"/>
      <c r="CA31" s="684"/>
      <c r="CB31" s="686"/>
      <c r="CD31" s="642"/>
      <c r="CE31" s="643"/>
      <c r="CF31" s="618" t="s">
        <v>311</v>
      </c>
      <c r="CG31" s="619"/>
      <c r="CH31" s="619"/>
      <c r="CI31" s="619"/>
      <c r="CJ31" s="619"/>
      <c r="CK31" s="619"/>
      <c r="CL31" s="619"/>
      <c r="CM31" s="619"/>
      <c r="CN31" s="619"/>
      <c r="CO31" s="619"/>
      <c r="CP31" s="619"/>
      <c r="CQ31" s="620"/>
      <c r="CR31" s="621">
        <v>8528</v>
      </c>
      <c r="CS31" s="634"/>
      <c r="CT31" s="634"/>
      <c r="CU31" s="634"/>
      <c r="CV31" s="634"/>
      <c r="CW31" s="634"/>
      <c r="CX31" s="634"/>
      <c r="CY31" s="635"/>
      <c r="CZ31" s="624">
        <v>0.2</v>
      </c>
      <c r="DA31" s="636"/>
      <c r="DB31" s="636"/>
      <c r="DC31" s="637"/>
      <c r="DD31" s="627">
        <v>7522</v>
      </c>
      <c r="DE31" s="634"/>
      <c r="DF31" s="634"/>
      <c r="DG31" s="634"/>
      <c r="DH31" s="634"/>
      <c r="DI31" s="634"/>
      <c r="DJ31" s="634"/>
      <c r="DK31" s="635"/>
      <c r="DL31" s="627">
        <v>7522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312</v>
      </c>
      <c r="C32" s="619"/>
      <c r="D32" s="619"/>
      <c r="E32" s="619"/>
      <c r="F32" s="619"/>
      <c r="G32" s="619"/>
      <c r="H32" s="619"/>
      <c r="I32" s="619"/>
      <c r="J32" s="619"/>
      <c r="K32" s="619"/>
      <c r="L32" s="619"/>
      <c r="M32" s="619"/>
      <c r="N32" s="619"/>
      <c r="O32" s="619"/>
      <c r="P32" s="619"/>
      <c r="Q32" s="620"/>
      <c r="R32" s="621">
        <v>210348</v>
      </c>
      <c r="S32" s="622"/>
      <c r="T32" s="622"/>
      <c r="U32" s="622"/>
      <c r="V32" s="622"/>
      <c r="W32" s="622"/>
      <c r="X32" s="622"/>
      <c r="Y32" s="623"/>
      <c r="Z32" s="659">
        <v>4.3</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313</v>
      </c>
      <c r="AX32" s="618" t="s">
        <v>314</v>
      </c>
      <c r="AY32" s="619"/>
      <c r="AZ32" s="619"/>
      <c r="BA32" s="619"/>
      <c r="BB32" s="619"/>
      <c r="BC32" s="619"/>
      <c r="BD32" s="619"/>
      <c r="BE32" s="619"/>
      <c r="BF32" s="620"/>
      <c r="BG32" s="687">
        <v>99.6</v>
      </c>
      <c r="BH32" s="634"/>
      <c r="BI32" s="634"/>
      <c r="BJ32" s="634"/>
      <c r="BK32" s="634"/>
      <c r="BL32" s="634"/>
      <c r="BM32" s="625">
        <v>98.5</v>
      </c>
      <c r="BN32" s="634"/>
      <c r="BO32" s="634"/>
      <c r="BP32" s="634"/>
      <c r="BQ32" s="657"/>
      <c r="BR32" s="687">
        <v>99.7</v>
      </c>
      <c r="BS32" s="634"/>
      <c r="BT32" s="634"/>
      <c r="BU32" s="634"/>
      <c r="BV32" s="634"/>
      <c r="BW32" s="634"/>
      <c r="BX32" s="625">
        <v>97.1</v>
      </c>
      <c r="BY32" s="634"/>
      <c r="BZ32" s="634"/>
      <c r="CA32" s="634"/>
      <c r="CB32" s="657"/>
      <c r="CD32" s="644"/>
      <c r="CE32" s="645"/>
      <c r="CF32" s="618" t="s">
        <v>315</v>
      </c>
      <c r="CG32" s="619"/>
      <c r="CH32" s="619"/>
      <c r="CI32" s="619"/>
      <c r="CJ32" s="619"/>
      <c r="CK32" s="619"/>
      <c r="CL32" s="619"/>
      <c r="CM32" s="619"/>
      <c r="CN32" s="619"/>
      <c r="CO32" s="619"/>
      <c r="CP32" s="619"/>
      <c r="CQ32" s="620"/>
      <c r="CR32" s="621" t="s">
        <v>242</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316</v>
      </c>
      <c r="C33" s="619"/>
      <c r="D33" s="619"/>
      <c r="E33" s="619"/>
      <c r="F33" s="619"/>
      <c r="G33" s="619"/>
      <c r="H33" s="619"/>
      <c r="I33" s="619"/>
      <c r="J33" s="619"/>
      <c r="K33" s="619"/>
      <c r="L33" s="619"/>
      <c r="M33" s="619"/>
      <c r="N33" s="619"/>
      <c r="O33" s="619"/>
      <c r="P33" s="619"/>
      <c r="Q33" s="620"/>
      <c r="R33" s="621">
        <v>31566</v>
      </c>
      <c r="S33" s="622"/>
      <c r="T33" s="622"/>
      <c r="U33" s="622"/>
      <c r="V33" s="622"/>
      <c r="W33" s="622"/>
      <c r="X33" s="622"/>
      <c r="Y33" s="623"/>
      <c r="Z33" s="659">
        <v>0.6</v>
      </c>
      <c r="AA33" s="659"/>
      <c r="AB33" s="659"/>
      <c r="AC33" s="659"/>
      <c r="AD33" s="660">
        <v>8722</v>
      </c>
      <c r="AE33" s="660"/>
      <c r="AF33" s="660"/>
      <c r="AG33" s="660"/>
      <c r="AH33" s="660"/>
      <c r="AI33" s="660"/>
      <c r="AJ33" s="660"/>
      <c r="AK33" s="660"/>
      <c r="AL33" s="624">
        <v>0.3</v>
      </c>
      <c r="AM33" s="625"/>
      <c r="AN33" s="625"/>
      <c r="AO33" s="661"/>
      <c r="AP33" s="664"/>
      <c r="AQ33" s="665"/>
      <c r="AR33" s="665"/>
      <c r="AS33" s="665"/>
      <c r="AT33" s="695"/>
      <c r="AU33" s="219"/>
      <c r="AV33" s="219"/>
      <c r="AW33" s="219"/>
      <c r="AX33" s="602" t="s">
        <v>317</v>
      </c>
      <c r="AY33" s="603"/>
      <c r="AZ33" s="603"/>
      <c r="BA33" s="603"/>
      <c r="BB33" s="603"/>
      <c r="BC33" s="603"/>
      <c r="BD33" s="603"/>
      <c r="BE33" s="603"/>
      <c r="BF33" s="604"/>
      <c r="BG33" s="682">
        <v>99.8</v>
      </c>
      <c r="BH33" s="606"/>
      <c r="BI33" s="606"/>
      <c r="BJ33" s="606"/>
      <c r="BK33" s="606"/>
      <c r="BL33" s="606"/>
      <c r="BM33" s="652">
        <v>82</v>
      </c>
      <c r="BN33" s="606"/>
      <c r="BO33" s="606"/>
      <c r="BP33" s="606"/>
      <c r="BQ33" s="669"/>
      <c r="BR33" s="682">
        <v>99.6</v>
      </c>
      <c r="BS33" s="606"/>
      <c r="BT33" s="606"/>
      <c r="BU33" s="606"/>
      <c r="BV33" s="606"/>
      <c r="BW33" s="606"/>
      <c r="BX33" s="652">
        <v>79.599999999999994</v>
      </c>
      <c r="BY33" s="606"/>
      <c r="BZ33" s="606"/>
      <c r="CA33" s="606"/>
      <c r="CB33" s="669"/>
      <c r="CD33" s="618" t="s">
        <v>318</v>
      </c>
      <c r="CE33" s="619"/>
      <c r="CF33" s="619"/>
      <c r="CG33" s="619"/>
      <c r="CH33" s="619"/>
      <c r="CI33" s="619"/>
      <c r="CJ33" s="619"/>
      <c r="CK33" s="619"/>
      <c r="CL33" s="619"/>
      <c r="CM33" s="619"/>
      <c r="CN33" s="619"/>
      <c r="CO33" s="619"/>
      <c r="CP33" s="619"/>
      <c r="CQ33" s="620"/>
      <c r="CR33" s="621">
        <v>2576433</v>
      </c>
      <c r="CS33" s="634"/>
      <c r="CT33" s="634"/>
      <c r="CU33" s="634"/>
      <c r="CV33" s="634"/>
      <c r="CW33" s="634"/>
      <c r="CX33" s="634"/>
      <c r="CY33" s="635"/>
      <c r="CZ33" s="624">
        <v>53.4</v>
      </c>
      <c r="DA33" s="636"/>
      <c r="DB33" s="636"/>
      <c r="DC33" s="637"/>
      <c r="DD33" s="627">
        <v>1841356</v>
      </c>
      <c r="DE33" s="634"/>
      <c r="DF33" s="634"/>
      <c r="DG33" s="634"/>
      <c r="DH33" s="634"/>
      <c r="DI33" s="634"/>
      <c r="DJ33" s="634"/>
      <c r="DK33" s="635"/>
      <c r="DL33" s="627">
        <v>652024</v>
      </c>
      <c r="DM33" s="634"/>
      <c r="DN33" s="634"/>
      <c r="DO33" s="634"/>
      <c r="DP33" s="634"/>
      <c r="DQ33" s="634"/>
      <c r="DR33" s="634"/>
      <c r="DS33" s="634"/>
      <c r="DT33" s="634"/>
      <c r="DU33" s="634"/>
      <c r="DV33" s="635"/>
      <c r="DW33" s="624">
        <v>25.3</v>
      </c>
      <c r="DX33" s="636"/>
      <c r="DY33" s="636"/>
      <c r="DZ33" s="636"/>
      <c r="EA33" s="636"/>
      <c r="EB33" s="636"/>
      <c r="EC33" s="648"/>
    </row>
    <row r="34" spans="2:133" ht="11.25" customHeight="1" x14ac:dyDescent="0.2">
      <c r="B34" s="618" t="s">
        <v>319</v>
      </c>
      <c r="C34" s="619"/>
      <c r="D34" s="619"/>
      <c r="E34" s="619"/>
      <c r="F34" s="619"/>
      <c r="G34" s="619"/>
      <c r="H34" s="619"/>
      <c r="I34" s="619"/>
      <c r="J34" s="619"/>
      <c r="K34" s="619"/>
      <c r="L34" s="619"/>
      <c r="M34" s="619"/>
      <c r="N34" s="619"/>
      <c r="O34" s="619"/>
      <c r="P34" s="619"/>
      <c r="Q34" s="620"/>
      <c r="R34" s="621">
        <v>114679</v>
      </c>
      <c r="S34" s="622"/>
      <c r="T34" s="622"/>
      <c r="U34" s="622"/>
      <c r="V34" s="622"/>
      <c r="W34" s="622"/>
      <c r="X34" s="622"/>
      <c r="Y34" s="623"/>
      <c r="Z34" s="659">
        <v>2.2999999999999998</v>
      </c>
      <c r="AA34" s="659"/>
      <c r="AB34" s="659"/>
      <c r="AC34" s="659"/>
      <c r="AD34" s="660" t="s">
        <v>130</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531008</v>
      </c>
      <c r="CS34" s="622"/>
      <c r="CT34" s="622"/>
      <c r="CU34" s="622"/>
      <c r="CV34" s="622"/>
      <c r="CW34" s="622"/>
      <c r="CX34" s="622"/>
      <c r="CY34" s="623"/>
      <c r="CZ34" s="624">
        <v>11</v>
      </c>
      <c r="DA34" s="636"/>
      <c r="DB34" s="636"/>
      <c r="DC34" s="637"/>
      <c r="DD34" s="627">
        <v>369187</v>
      </c>
      <c r="DE34" s="622"/>
      <c r="DF34" s="622"/>
      <c r="DG34" s="622"/>
      <c r="DH34" s="622"/>
      <c r="DI34" s="622"/>
      <c r="DJ34" s="622"/>
      <c r="DK34" s="623"/>
      <c r="DL34" s="627">
        <v>176665</v>
      </c>
      <c r="DM34" s="622"/>
      <c r="DN34" s="622"/>
      <c r="DO34" s="622"/>
      <c r="DP34" s="622"/>
      <c r="DQ34" s="622"/>
      <c r="DR34" s="622"/>
      <c r="DS34" s="622"/>
      <c r="DT34" s="622"/>
      <c r="DU34" s="622"/>
      <c r="DV34" s="623"/>
      <c r="DW34" s="624">
        <v>6.9</v>
      </c>
      <c r="DX34" s="636"/>
      <c r="DY34" s="636"/>
      <c r="DZ34" s="636"/>
      <c r="EA34" s="636"/>
      <c r="EB34" s="636"/>
      <c r="EC34" s="648"/>
    </row>
    <row r="35" spans="2:133" ht="11.25" customHeight="1" x14ac:dyDescent="0.2">
      <c r="B35" s="618" t="s">
        <v>321</v>
      </c>
      <c r="C35" s="619"/>
      <c r="D35" s="619"/>
      <c r="E35" s="619"/>
      <c r="F35" s="619"/>
      <c r="G35" s="619"/>
      <c r="H35" s="619"/>
      <c r="I35" s="619"/>
      <c r="J35" s="619"/>
      <c r="K35" s="619"/>
      <c r="L35" s="619"/>
      <c r="M35" s="619"/>
      <c r="N35" s="619"/>
      <c r="O35" s="619"/>
      <c r="P35" s="619"/>
      <c r="Q35" s="620"/>
      <c r="R35" s="621">
        <v>368582</v>
      </c>
      <c r="S35" s="622"/>
      <c r="T35" s="622"/>
      <c r="U35" s="622"/>
      <c r="V35" s="622"/>
      <c r="W35" s="622"/>
      <c r="X35" s="622"/>
      <c r="Y35" s="623"/>
      <c r="Z35" s="659">
        <v>7.5</v>
      </c>
      <c r="AA35" s="659"/>
      <c r="AB35" s="659"/>
      <c r="AC35" s="659"/>
      <c r="AD35" s="660" t="s">
        <v>130</v>
      </c>
      <c r="AE35" s="660"/>
      <c r="AF35" s="660"/>
      <c r="AG35" s="660"/>
      <c r="AH35" s="660"/>
      <c r="AI35" s="660"/>
      <c r="AJ35" s="660"/>
      <c r="AK35" s="660"/>
      <c r="AL35" s="624" t="s">
        <v>242</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90032</v>
      </c>
      <c r="CS35" s="634"/>
      <c r="CT35" s="634"/>
      <c r="CU35" s="634"/>
      <c r="CV35" s="634"/>
      <c r="CW35" s="634"/>
      <c r="CX35" s="634"/>
      <c r="CY35" s="635"/>
      <c r="CZ35" s="624">
        <v>1.9</v>
      </c>
      <c r="DA35" s="636"/>
      <c r="DB35" s="636"/>
      <c r="DC35" s="637"/>
      <c r="DD35" s="627">
        <v>71080</v>
      </c>
      <c r="DE35" s="634"/>
      <c r="DF35" s="634"/>
      <c r="DG35" s="634"/>
      <c r="DH35" s="634"/>
      <c r="DI35" s="634"/>
      <c r="DJ35" s="634"/>
      <c r="DK35" s="635"/>
      <c r="DL35" s="627">
        <v>62913</v>
      </c>
      <c r="DM35" s="634"/>
      <c r="DN35" s="634"/>
      <c r="DO35" s="634"/>
      <c r="DP35" s="634"/>
      <c r="DQ35" s="634"/>
      <c r="DR35" s="634"/>
      <c r="DS35" s="634"/>
      <c r="DT35" s="634"/>
      <c r="DU35" s="634"/>
      <c r="DV35" s="635"/>
      <c r="DW35" s="624">
        <v>2.4</v>
      </c>
      <c r="DX35" s="636"/>
      <c r="DY35" s="636"/>
      <c r="DZ35" s="636"/>
      <c r="EA35" s="636"/>
      <c r="EB35" s="636"/>
      <c r="EC35" s="648"/>
    </row>
    <row r="36" spans="2:133" ht="11.25" customHeight="1" x14ac:dyDescent="0.2">
      <c r="B36" s="618" t="s">
        <v>325</v>
      </c>
      <c r="C36" s="619"/>
      <c r="D36" s="619"/>
      <c r="E36" s="619"/>
      <c r="F36" s="619"/>
      <c r="G36" s="619"/>
      <c r="H36" s="619"/>
      <c r="I36" s="619"/>
      <c r="J36" s="619"/>
      <c r="K36" s="619"/>
      <c r="L36" s="619"/>
      <c r="M36" s="619"/>
      <c r="N36" s="619"/>
      <c r="O36" s="619"/>
      <c r="P36" s="619"/>
      <c r="Q36" s="620"/>
      <c r="R36" s="621">
        <v>148494</v>
      </c>
      <c r="S36" s="622"/>
      <c r="T36" s="622"/>
      <c r="U36" s="622"/>
      <c r="V36" s="622"/>
      <c r="W36" s="622"/>
      <c r="X36" s="622"/>
      <c r="Y36" s="623"/>
      <c r="Z36" s="659">
        <v>3</v>
      </c>
      <c r="AA36" s="659"/>
      <c r="AB36" s="659"/>
      <c r="AC36" s="659"/>
      <c r="AD36" s="660" t="s">
        <v>242</v>
      </c>
      <c r="AE36" s="660"/>
      <c r="AF36" s="660"/>
      <c r="AG36" s="660"/>
      <c r="AH36" s="660"/>
      <c r="AI36" s="660"/>
      <c r="AJ36" s="660"/>
      <c r="AK36" s="660"/>
      <c r="AL36" s="624" t="s">
        <v>130</v>
      </c>
      <c r="AM36" s="625"/>
      <c r="AN36" s="625"/>
      <c r="AO36" s="661"/>
      <c r="AP36" s="222"/>
      <c r="AQ36" s="670" t="s">
        <v>326</v>
      </c>
      <c r="AR36" s="671"/>
      <c r="AS36" s="671"/>
      <c r="AT36" s="671"/>
      <c r="AU36" s="671"/>
      <c r="AV36" s="671"/>
      <c r="AW36" s="671"/>
      <c r="AX36" s="671"/>
      <c r="AY36" s="672"/>
      <c r="AZ36" s="676">
        <v>834534</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v>10424</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561146</v>
      </c>
      <c r="CS36" s="622"/>
      <c r="CT36" s="622"/>
      <c r="CU36" s="622"/>
      <c r="CV36" s="622"/>
      <c r="CW36" s="622"/>
      <c r="CX36" s="622"/>
      <c r="CY36" s="623"/>
      <c r="CZ36" s="624">
        <v>11.6</v>
      </c>
      <c r="DA36" s="636"/>
      <c r="DB36" s="636"/>
      <c r="DC36" s="637"/>
      <c r="DD36" s="627">
        <v>483095</v>
      </c>
      <c r="DE36" s="622"/>
      <c r="DF36" s="622"/>
      <c r="DG36" s="622"/>
      <c r="DH36" s="622"/>
      <c r="DI36" s="622"/>
      <c r="DJ36" s="622"/>
      <c r="DK36" s="623"/>
      <c r="DL36" s="627">
        <v>231241</v>
      </c>
      <c r="DM36" s="622"/>
      <c r="DN36" s="622"/>
      <c r="DO36" s="622"/>
      <c r="DP36" s="622"/>
      <c r="DQ36" s="622"/>
      <c r="DR36" s="622"/>
      <c r="DS36" s="622"/>
      <c r="DT36" s="622"/>
      <c r="DU36" s="622"/>
      <c r="DV36" s="623"/>
      <c r="DW36" s="624">
        <v>9</v>
      </c>
      <c r="DX36" s="636"/>
      <c r="DY36" s="636"/>
      <c r="DZ36" s="636"/>
      <c r="EA36" s="636"/>
      <c r="EB36" s="636"/>
      <c r="EC36" s="648"/>
    </row>
    <row r="37" spans="2:133" ht="11.25" customHeight="1" x14ac:dyDescent="0.2">
      <c r="B37" s="618" t="s">
        <v>329</v>
      </c>
      <c r="C37" s="619"/>
      <c r="D37" s="619"/>
      <c r="E37" s="619"/>
      <c r="F37" s="619"/>
      <c r="G37" s="619"/>
      <c r="H37" s="619"/>
      <c r="I37" s="619"/>
      <c r="J37" s="619"/>
      <c r="K37" s="619"/>
      <c r="L37" s="619"/>
      <c r="M37" s="619"/>
      <c r="N37" s="619"/>
      <c r="O37" s="619"/>
      <c r="P37" s="619"/>
      <c r="Q37" s="620"/>
      <c r="R37" s="621">
        <v>98121</v>
      </c>
      <c r="S37" s="622"/>
      <c r="T37" s="622"/>
      <c r="U37" s="622"/>
      <c r="V37" s="622"/>
      <c r="W37" s="622"/>
      <c r="X37" s="622"/>
      <c r="Y37" s="623"/>
      <c r="Z37" s="659">
        <v>2</v>
      </c>
      <c r="AA37" s="659"/>
      <c r="AB37" s="659"/>
      <c r="AC37" s="659"/>
      <c r="AD37" s="660">
        <v>171</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281804</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5459</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213308</v>
      </c>
      <c r="CS37" s="634"/>
      <c r="CT37" s="634"/>
      <c r="CU37" s="634"/>
      <c r="CV37" s="634"/>
      <c r="CW37" s="634"/>
      <c r="CX37" s="634"/>
      <c r="CY37" s="635"/>
      <c r="CZ37" s="624">
        <v>4.4000000000000004</v>
      </c>
      <c r="DA37" s="636"/>
      <c r="DB37" s="636"/>
      <c r="DC37" s="637"/>
      <c r="DD37" s="627">
        <v>210807</v>
      </c>
      <c r="DE37" s="634"/>
      <c r="DF37" s="634"/>
      <c r="DG37" s="634"/>
      <c r="DH37" s="634"/>
      <c r="DI37" s="634"/>
      <c r="DJ37" s="634"/>
      <c r="DK37" s="635"/>
      <c r="DL37" s="627">
        <v>205020</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2">
      <c r="B38" s="618" t="s">
        <v>333</v>
      </c>
      <c r="C38" s="619"/>
      <c r="D38" s="619"/>
      <c r="E38" s="619"/>
      <c r="F38" s="619"/>
      <c r="G38" s="619"/>
      <c r="H38" s="619"/>
      <c r="I38" s="619"/>
      <c r="J38" s="619"/>
      <c r="K38" s="619"/>
      <c r="L38" s="619"/>
      <c r="M38" s="619"/>
      <c r="N38" s="619"/>
      <c r="O38" s="619"/>
      <c r="P38" s="619"/>
      <c r="Q38" s="620"/>
      <c r="R38" s="621">
        <v>390865</v>
      </c>
      <c r="S38" s="622"/>
      <c r="T38" s="622"/>
      <c r="U38" s="622"/>
      <c r="V38" s="622"/>
      <c r="W38" s="622"/>
      <c r="X38" s="622"/>
      <c r="Y38" s="623"/>
      <c r="Z38" s="659">
        <v>7.9</v>
      </c>
      <c r="AA38" s="659"/>
      <c r="AB38" s="659"/>
      <c r="AC38" s="659"/>
      <c r="AD38" s="660" t="s">
        <v>130</v>
      </c>
      <c r="AE38" s="660"/>
      <c r="AF38" s="660"/>
      <c r="AG38" s="660"/>
      <c r="AH38" s="660"/>
      <c r="AI38" s="660"/>
      <c r="AJ38" s="660"/>
      <c r="AK38" s="660"/>
      <c r="AL38" s="624" t="s">
        <v>242</v>
      </c>
      <c r="AM38" s="625"/>
      <c r="AN38" s="625"/>
      <c r="AO38" s="661"/>
      <c r="AQ38" s="654" t="s">
        <v>334</v>
      </c>
      <c r="AR38" s="655"/>
      <c r="AS38" s="655"/>
      <c r="AT38" s="655"/>
      <c r="AU38" s="655"/>
      <c r="AV38" s="655"/>
      <c r="AW38" s="655"/>
      <c r="AX38" s="655"/>
      <c r="AY38" s="656"/>
      <c r="AZ38" s="621">
        <v>183296</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448</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651238</v>
      </c>
      <c r="CS38" s="622"/>
      <c r="CT38" s="622"/>
      <c r="CU38" s="622"/>
      <c r="CV38" s="622"/>
      <c r="CW38" s="622"/>
      <c r="CX38" s="622"/>
      <c r="CY38" s="623"/>
      <c r="CZ38" s="624">
        <v>13.5</v>
      </c>
      <c r="DA38" s="636"/>
      <c r="DB38" s="636"/>
      <c r="DC38" s="637"/>
      <c r="DD38" s="627">
        <v>328646</v>
      </c>
      <c r="DE38" s="622"/>
      <c r="DF38" s="622"/>
      <c r="DG38" s="622"/>
      <c r="DH38" s="622"/>
      <c r="DI38" s="622"/>
      <c r="DJ38" s="622"/>
      <c r="DK38" s="623"/>
      <c r="DL38" s="627">
        <v>181205</v>
      </c>
      <c r="DM38" s="622"/>
      <c r="DN38" s="622"/>
      <c r="DO38" s="622"/>
      <c r="DP38" s="622"/>
      <c r="DQ38" s="622"/>
      <c r="DR38" s="622"/>
      <c r="DS38" s="622"/>
      <c r="DT38" s="622"/>
      <c r="DU38" s="622"/>
      <c r="DV38" s="623"/>
      <c r="DW38" s="624">
        <v>7</v>
      </c>
      <c r="DX38" s="636"/>
      <c r="DY38" s="636"/>
      <c r="DZ38" s="636"/>
      <c r="EA38" s="636"/>
      <c r="EB38" s="636"/>
      <c r="EC38" s="648"/>
    </row>
    <row r="39" spans="2:133" ht="11.25" customHeight="1" x14ac:dyDescent="0.2">
      <c r="B39" s="618" t="s">
        <v>337</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242</v>
      </c>
      <c r="AE39" s="660"/>
      <c r="AF39" s="660"/>
      <c r="AG39" s="660"/>
      <c r="AH39" s="660"/>
      <c r="AI39" s="660"/>
      <c r="AJ39" s="660"/>
      <c r="AK39" s="660"/>
      <c r="AL39" s="624" t="s">
        <v>130</v>
      </c>
      <c r="AM39" s="625"/>
      <c r="AN39" s="625"/>
      <c r="AO39" s="661"/>
      <c r="AQ39" s="654" t="s">
        <v>338</v>
      </c>
      <c r="AR39" s="655"/>
      <c r="AS39" s="655"/>
      <c r="AT39" s="655"/>
      <c r="AU39" s="655"/>
      <c r="AV39" s="655"/>
      <c r="AW39" s="655"/>
      <c r="AX39" s="655"/>
      <c r="AY39" s="656"/>
      <c r="AZ39" s="621">
        <v>107523</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655</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701193</v>
      </c>
      <c r="CS39" s="634"/>
      <c r="CT39" s="634"/>
      <c r="CU39" s="634"/>
      <c r="CV39" s="634"/>
      <c r="CW39" s="634"/>
      <c r="CX39" s="634"/>
      <c r="CY39" s="635"/>
      <c r="CZ39" s="624">
        <v>14.5</v>
      </c>
      <c r="DA39" s="636"/>
      <c r="DB39" s="636"/>
      <c r="DC39" s="637"/>
      <c r="DD39" s="627">
        <v>587532</v>
      </c>
      <c r="DE39" s="634"/>
      <c r="DF39" s="634"/>
      <c r="DG39" s="634"/>
      <c r="DH39" s="634"/>
      <c r="DI39" s="634"/>
      <c r="DJ39" s="634"/>
      <c r="DK39" s="635"/>
      <c r="DL39" s="627" t="s">
        <v>242</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341</v>
      </c>
      <c r="C40" s="619"/>
      <c r="D40" s="619"/>
      <c r="E40" s="619"/>
      <c r="F40" s="619"/>
      <c r="G40" s="619"/>
      <c r="H40" s="619"/>
      <c r="I40" s="619"/>
      <c r="J40" s="619"/>
      <c r="K40" s="619"/>
      <c r="L40" s="619"/>
      <c r="M40" s="619"/>
      <c r="N40" s="619"/>
      <c r="O40" s="619"/>
      <c r="P40" s="619"/>
      <c r="Q40" s="620"/>
      <c r="R40" s="621">
        <v>20165</v>
      </c>
      <c r="S40" s="622"/>
      <c r="T40" s="622"/>
      <c r="U40" s="622"/>
      <c r="V40" s="622"/>
      <c r="W40" s="622"/>
      <c r="X40" s="622"/>
      <c r="Y40" s="623"/>
      <c r="Z40" s="659">
        <v>0.4</v>
      </c>
      <c r="AA40" s="659"/>
      <c r="AB40" s="659"/>
      <c r="AC40" s="659"/>
      <c r="AD40" s="660" t="s">
        <v>130</v>
      </c>
      <c r="AE40" s="660"/>
      <c r="AF40" s="660"/>
      <c r="AG40" s="660"/>
      <c r="AH40" s="660"/>
      <c r="AI40" s="660"/>
      <c r="AJ40" s="660"/>
      <c r="AK40" s="660"/>
      <c r="AL40" s="624" t="s">
        <v>130</v>
      </c>
      <c r="AM40" s="625"/>
      <c r="AN40" s="625"/>
      <c r="AO40" s="661"/>
      <c r="AQ40" s="654" t="s">
        <v>342</v>
      </c>
      <c r="AR40" s="655"/>
      <c r="AS40" s="655"/>
      <c r="AT40" s="655"/>
      <c r="AU40" s="655"/>
      <c r="AV40" s="655"/>
      <c r="AW40" s="655"/>
      <c r="AX40" s="655"/>
      <c r="AY40" s="656"/>
      <c r="AZ40" s="621">
        <v>9703</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95</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41816</v>
      </c>
      <c r="CS40" s="622"/>
      <c r="CT40" s="622"/>
      <c r="CU40" s="622"/>
      <c r="CV40" s="622"/>
      <c r="CW40" s="622"/>
      <c r="CX40" s="622"/>
      <c r="CY40" s="623"/>
      <c r="CZ40" s="624">
        <v>0.9</v>
      </c>
      <c r="DA40" s="636"/>
      <c r="DB40" s="636"/>
      <c r="DC40" s="637"/>
      <c r="DD40" s="627">
        <v>1816</v>
      </c>
      <c r="DE40" s="622"/>
      <c r="DF40" s="622"/>
      <c r="DG40" s="622"/>
      <c r="DH40" s="622"/>
      <c r="DI40" s="622"/>
      <c r="DJ40" s="622"/>
      <c r="DK40" s="623"/>
      <c r="DL40" s="627" t="s">
        <v>130</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2">
      <c r="B41" s="602" t="s">
        <v>346</v>
      </c>
      <c r="C41" s="603"/>
      <c r="D41" s="603"/>
      <c r="E41" s="603"/>
      <c r="F41" s="603"/>
      <c r="G41" s="603"/>
      <c r="H41" s="603"/>
      <c r="I41" s="603"/>
      <c r="J41" s="603"/>
      <c r="K41" s="603"/>
      <c r="L41" s="603"/>
      <c r="M41" s="603"/>
      <c r="N41" s="603"/>
      <c r="O41" s="603"/>
      <c r="P41" s="603"/>
      <c r="Q41" s="604"/>
      <c r="R41" s="605">
        <v>4923534</v>
      </c>
      <c r="S41" s="646"/>
      <c r="T41" s="646"/>
      <c r="U41" s="646"/>
      <c r="V41" s="646"/>
      <c r="W41" s="646"/>
      <c r="X41" s="646"/>
      <c r="Y41" s="649"/>
      <c r="Z41" s="650">
        <v>100</v>
      </c>
      <c r="AA41" s="650"/>
      <c r="AB41" s="650"/>
      <c r="AC41" s="650"/>
      <c r="AD41" s="651">
        <v>2557630</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51333</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130</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350</v>
      </c>
      <c r="AR42" s="667"/>
      <c r="AS42" s="667"/>
      <c r="AT42" s="667"/>
      <c r="AU42" s="667"/>
      <c r="AV42" s="667"/>
      <c r="AW42" s="667"/>
      <c r="AX42" s="667"/>
      <c r="AY42" s="668"/>
      <c r="AZ42" s="605">
        <v>200875</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424</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755913</v>
      </c>
      <c r="CS42" s="634"/>
      <c r="CT42" s="634"/>
      <c r="CU42" s="634"/>
      <c r="CV42" s="634"/>
      <c r="CW42" s="634"/>
      <c r="CX42" s="634"/>
      <c r="CY42" s="635"/>
      <c r="CZ42" s="624">
        <v>15.7</v>
      </c>
      <c r="DA42" s="636"/>
      <c r="DB42" s="636"/>
      <c r="DC42" s="637"/>
      <c r="DD42" s="627">
        <v>77705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353</v>
      </c>
      <c r="CD43" s="618" t="s">
        <v>354</v>
      </c>
      <c r="CE43" s="619"/>
      <c r="CF43" s="619"/>
      <c r="CG43" s="619"/>
      <c r="CH43" s="619"/>
      <c r="CI43" s="619"/>
      <c r="CJ43" s="619"/>
      <c r="CK43" s="619"/>
      <c r="CL43" s="619"/>
      <c r="CM43" s="619"/>
      <c r="CN43" s="619"/>
      <c r="CO43" s="619"/>
      <c r="CP43" s="619"/>
      <c r="CQ43" s="620"/>
      <c r="CR43" s="621">
        <v>21823</v>
      </c>
      <c r="CS43" s="634"/>
      <c r="CT43" s="634"/>
      <c r="CU43" s="634"/>
      <c r="CV43" s="634"/>
      <c r="CW43" s="634"/>
      <c r="CX43" s="634"/>
      <c r="CY43" s="635"/>
      <c r="CZ43" s="624">
        <v>0.5</v>
      </c>
      <c r="DA43" s="636"/>
      <c r="DB43" s="636"/>
      <c r="DC43" s="637"/>
      <c r="DD43" s="627">
        <v>4132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356</v>
      </c>
      <c r="CG44" s="619"/>
      <c r="CH44" s="619"/>
      <c r="CI44" s="619"/>
      <c r="CJ44" s="619"/>
      <c r="CK44" s="619"/>
      <c r="CL44" s="619"/>
      <c r="CM44" s="619"/>
      <c r="CN44" s="619"/>
      <c r="CO44" s="619"/>
      <c r="CP44" s="619"/>
      <c r="CQ44" s="620"/>
      <c r="CR44" s="621">
        <v>746773</v>
      </c>
      <c r="CS44" s="622"/>
      <c r="CT44" s="622"/>
      <c r="CU44" s="622"/>
      <c r="CV44" s="622"/>
      <c r="CW44" s="622"/>
      <c r="CX44" s="622"/>
      <c r="CY44" s="623"/>
      <c r="CZ44" s="624">
        <v>15.5</v>
      </c>
      <c r="DA44" s="625"/>
      <c r="DB44" s="625"/>
      <c r="DC44" s="626"/>
      <c r="DD44" s="627">
        <v>68565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537126</v>
      </c>
      <c r="CS45" s="634"/>
      <c r="CT45" s="634"/>
      <c r="CU45" s="634"/>
      <c r="CV45" s="634"/>
      <c r="CW45" s="634"/>
      <c r="CX45" s="634"/>
      <c r="CY45" s="635"/>
      <c r="CZ45" s="624">
        <v>11.1</v>
      </c>
      <c r="DA45" s="636"/>
      <c r="DB45" s="636"/>
      <c r="DC45" s="637"/>
      <c r="DD45" s="627">
        <v>12637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359</v>
      </c>
      <c r="CG46" s="619"/>
      <c r="CH46" s="619"/>
      <c r="CI46" s="619"/>
      <c r="CJ46" s="619"/>
      <c r="CK46" s="619"/>
      <c r="CL46" s="619"/>
      <c r="CM46" s="619"/>
      <c r="CN46" s="619"/>
      <c r="CO46" s="619"/>
      <c r="CP46" s="619"/>
      <c r="CQ46" s="620"/>
      <c r="CR46" s="621">
        <v>209647</v>
      </c>
      <c r="CS46" s="622"/>
      <c r="CT46" s="622"/>
      <c r="CU46" s="622"/>
      <c r="CV46" s="622"/>
      <c r="CW46" s="622"/>
      <c r="CX46" s="622"/>
      <c r="CY46" s="623"/>
      <c r="CZ46" s="624">
        <v>4.3</v>
      </c>
      <c r="DA46" s="625"/>
      <c r="DB46" s="625"/>
      <c r="DC46" s="626"/>
      <c r="DD46" s="627">
        <v>55928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360</v>
      </c>
      <c r="CG47" s="619"/>
      <c r="CH47" s="619"/>
      <c r="CI47" s="619"/>
      <c r="CJ47" s="619"/>
      <c r="CK47" s="619"/>
      <c r="CL47" s="619"/>
      <c r="CM47" s="619"/>
      <c r="CN47" s="619"/>
      <c r="CO47" s="619"/>
      <c r="CP47" s="619"/>
      <c r="CQ47" s="620"/>
      <c r="CR47" s="621">
        <v>9140</v>
      </c>
      <c r="CS47" s="634"/>
      <c r="CT47" s="634"/>
      <c r="CU47" s="634"/>
      <c r="CV47" s="634"/>
      <c r="CW47" s="634"/>
      <c r="CX47" s="634"/>
      <c r="CY47" s="635"/>
      <c r="CZ47" s="624">
        <v>0.2</v>
      </c>
      <c r="DA47" s="636"/>
      <c r="DB47" s="636"/>
      <c r="DC47" s="637"/>
      <c r="DD47" s="627">
        <v>9140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361</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362</v>
      </c>
      <c r="CE49" s="603"/>
      <c r="CF49" s="603"/>
      <c r="CG49" s="603"/>
      <c r="CH49" s="603"/>
      <c r="CI49" s="603"/>
      <c r="CJ49" s="603"/>
      <c r="CK49" s="603"/>
      <c r="CL49" s="603"/>
      <c r="CM49" s="603"/>
      <c r="CN49" s="603"/>
      <c r="CO49" s="603"/>
      <c r="CP49" s="603"/>
      <c r="CQ49" s="604"/>
      <c r="CR49" s="605">
        <v>4824341</v>
      </c>
      <c r="CS49" s="606"/>
      <c r="CT49" s="606"/>
      <c r="CU49" s="606"/>
      <c r="CV49" s="606"/>
      <c r="CW49" s="606"/>
      <c r="CX49" s="606"/>
      <c r="CY49" s="607"/>
      <c r="CZ49" s="608">
        <v>100</v>
      </c>
      <c r="DA49" s="609"/>
      <c r="DB49" s="609"/>
      <c r="DC49" s="610"/>
      <c r="DD49" s="611">
        <v>3061378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e/mJQWEtlJEnGM2nkor9sgKTe5UwjgEkX+JV0tRj8/Qwsc/kYlHycEp4/qn36DRuuRnR2T7FXRBj2xW6Ri5OA==" saltValue="gwKYfOU17GBBjKySWXOf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72" sqref="AU72:AY7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364</v>
      </c>
      <c r="DK2" s="1092"/>
      <c r="DL2" s="1092"/>
      <c r="DM2" s="1092"/>
      <c r="DN2" s="1092"/>
      <c r="DO2" s="1093"/>
      <c r="DP2" s="228"/>
      <c r="DQ2" s="1091" t="s">
        <v>365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368</v>
      </c>
      <c r="B5" s="996"/>
      <c r="C5" s="996"/>
      <c r="D5" s="996"/>
      <c r="E5" s="996"/>
      <c r="F5" s="996"/>
      <c r="G5" s="996"/>
      <c r="H5" s="996"/>
      <c r="I5" s="996"/>
      <c r="J5" s="996"/>
      <c r="K5" s="996"/>
      <c r="L5" s="996"/>
      <c r="M5" s="996"/>
      <c r="N5" s="996"/>
      <c r="O5" s="996"/>
      <c r="P5" s="997"/>
      <c r="Q5" s="1001" t="s">
        <v>369</v>
      </c>
      <c r="R5" s="1002"/>
      <c r="S5" s="1002"/>
      <c r="T5" s="1002"/>
      <c r="U5" s="1003"/>
      <c r="V5" s="1001" t="s">
        <v>370</v>
      </c>
      <c r="W5" s="1002"/>
      <c r="X5" s="1002"/>
      <c r="Y5" s="1002"/>
      <c r="Z5" s="1003"/>
      <c r="AA5" s="1001" t="s">
        <v>371</v>
      </c>
      <c r="AB5" s="1002"/>
      <c r="AC5" s="1002"/>
      <c r="AD5" s="1002"/>
      <c r="AE5" s="1002"/>
      <c r="AF5" s="1094" t="s">
        <v>372</v>
      </c>
      <c r="AG5" s="1002"/>
      <c r="AH5" s="1002"/>
      <c r="AI5" s="1002"/>
      <c r="AJ5" s="1015"/>
      <c r="AK5" s="1002" t="s">
        <v>373</v>
      </c>
      <c r="AL5" s="1002"/>
      <c r="AM5" s="1002"/>
      <c r="AN5" s="1002"/>
      <c r="AO5" s="1003"/>
      <c r="AP5" s="1001" t="s">
        <v>374</v>
      </c>
      <c r="AQ5" s="1002"/>
      <c r="AR5" s="1002"/>
      <c r="AS5" s="1002"/>
      <c r="AT5" s="1003"/>
      <c r="AU5" s="1001" t="s">
        <v>375</v>
      </c>
      <c r="AV5" s="1002"/>
      <c r="AW5" s="1002"/>
      <c r="AX5" s="1002"/>
      <c r="AY5" s="1015"/>
      <c r="AZ5" s="232"/>
      <c r="BA5" s="232"/>
      <c r="BB5" s="232"/>
      <c r="BC5" s="232"/>
      <c r="BD5" s="232"/>
      <c r="BE5" s="233"/>
      <c r="BF5" s="233"/>
      <c r="BG5" s="233"/>
      <c r="BH5" s="233"/>
      <c r="BI5" s="233"/>
      <c r="BJ5" s="233"/>
      <c r="BK5" s="233"/>
      <c r="BL5" s="233"/>
      <c r="BM5" s="233"/>
      <c r="BN5" s="233"/>
      <c r="BO5" s="233"/>
      <c r="BP5" s="233"/>
      <c r="BQ5" s="995" t="s">
        <v>376</v>
      </c>
      <c r="BR5" s="996"/>
      <c r="BS5" s="996"/>
      <c r="BT5" s="996"/>
      <c r="BU5" s="996"/>
      <c r="BV5" s="996"/>
      <c r="BW5" s="996"/>
      <c r="BX5" s="996"/>
      <c r="BY5" s="996"/>
      <c r="BZ5" s="996"/>
      <c r="CA5" s="996"/>
      <c r="CB5" s="996"/>
      <c r="CC5" s="996"/>
      <c r="CD5" s="996"/>
      <c r="CE5" s="996"/>
      <c r="CF5" s="996"/>
      <c r="CG5" s="997"/>
      <c r="CH5" s="1001" t="s">
        <v>377</v>
      </c>
      <c r="CI5" s="1002"/>
      <c r="CJ5" s="1002"/>
      <c r="CK5" s="1002"/>
      <c r="CL5" s="1003"/>
      <c r="CM5" s="1001" t="s">
        <v>378</v>
      </c>
      <c r="CN5" s="1002"/>
      <c r="CO5" s="1002"/>
      <c r="CP5" s="1002"/>
      <c r="CQ5" s="1003"/>
      <c r="CR5" s="1001" t="s">
        <v>379</v>
      </c>
      <c r="CS5" s="1002"/>
      <c r="CT5" s="1002"/>
      <c r="CU5" s="1002"/>
      <c r="CV5" s="1003"/>
      <c r="CW5" s="1001" t="s">
        <v>380</v>
      </c>
      <c r="CX5" s="1002"/>
      <c r="CY5" s="1002"/>
      <c r="CZ5" s="1002"/>
      <c r="DA5" s="1003"/>
      <c r="DB5" s="1001" t="s">
        <v>381</v>
      </c>
      <c r="DC5" s="1002"/>
      <c r="DD5" s="1002"/>
      <c r="DE5" s="1002"/>
      <c r="DF5" s="1003"/>
      <c r="DG5" s="1084" t="s">
        <v>382</v>
      </c>
      <c r="DH5" s="1085"/>
      <c r="DI5" s="1085"/>
      <c r="DJ5" s="1085"/>
      <c r="DK5" s="1086"/>
      <c r="DL5" s="1084" t="s">
        <v>383</v>
      </c>
      <c r="DM5" s="1085"/>
      <c r="DN5" s="1085"/>
      <c r="DO5" s="1085"/>
      <c r="DP5" s="1086"/>
      <c r="DQ5" s="1001" t="s">
        <v>384</v>
      </c>
      <c r="DR5" s="1002"/>
      <c r="DS5" s="1002"/>
      <c r="DT5" s="1002"/>
      <c r="DU5" s="1003"/>
      <c r="DV5" s="1001" t="s">
        <v>375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385</v>
      </c>
      <c r="C7" s="1048"/>
      <c r="D7" s="1048"/>
      <c r="E7" s="1048"/>
      <c r="F7" s="1048"/>
      <c r="G7" s="1048"/>
      <c r="H7" s="1048"/>
      <c r="I7" s="1048"/>
      <c r="J7" s="1048"/>
      <c r="K7" s="1048"/>
      <c r="L7" s="1048"/>
      <c r="M7" s="1048"/>
      <c r="N7" s="1048"/>
      <c r="O7" s="1048"/>
      <c r="P7" s="1049"/>
      <c r="Q7" s="1102">
        <f>4924</f>
        <v>4924</v>
      </c>
      <c r="R7" s="1103"/>
      <c r="S7" s="1103"/>
      <c r="T7" s="1103"/>
      <c r="U7" s="1103"/>
      <c r="V7" s="1103">
        <f>4824</f>
        <v>4824</v>
      </c>
      <c r="W7" s="1103"/>
      <c r="X7" s="1103"/>
      <c r="Y7" s="1103"/>
      <c r="Z7" s="1103"/>
      <c r="AA7" s="1103">
        <f>99</f>
        <v>99</v>
      </c>
      <c r="AB7" s="1103"/>
      <c r="AC7" s="1103"/>
      <c r="AD7" s="1103"/>
      <c r="AE7" s="1104"/>
      <c r="AF7" s="1105">
        <v>98</v>
      </c>
      <c r="AG7" s="1106"/>
      <c r="AH7" s="1106"/>
      <c r="AI7" s="1106"/>
      <c r="AJ7" s="1107"/>
      <c r="AK7" s="1108">
        <f>369</f>
        <v>369</v>
      </c>
      <c r="AL7" s="1109"/>
      <c r="AM7" s="1109"/>
      <c r="AN7" s="1109"/>
      <c r="AO7" s="1109"/>
      <c r="AP7" s="1109">
        <f>3815</f>
        <v>3815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573</v>
      </c>
      <c r="BT7" s="1100"/>
      <c r="BU7" s="1100"/>
      <c r="BV7" s="1100"/>
      <c r="BW7" s="1100"/>
      <c r="BX7" s="1100"/>
      <c r="BY7" s="1100"/>
      <c r="BZ7" s="1100"/>
      <c r="CA7" s="1100"/>
      <c r="CB7" s="1100"/>
      <c r="CC7" s="1100"/>
      <c r="CD7" s="1100"/>
      <c r="CE7" s="1100"/>
      <c r="CF7" s="1100"/>
      <c r="CG7" s="1112"/>
      <c r="CH7" s="1096">
        <f>5</f>
        <v>5</v>
      </c>
      <c r="CI7" s="1097"/>
      <c r="CJ7" s="1097"/>
      <c r="CK7" s="1097"/>
      <c r="CL7" s="1098"/>
      <c r="CM7" s="1096">
        <f>71</f>
        <v>71</v>
      </c>
      <c r="CN7" s="1097"/>
      <c r="CO7" s="1097"/>
      <c r="CP7" s="1097"/>
      <c r="CQ7" s="1098"/>
      <c r="CR7" s="1096">
        <f>6</f>
        <v>6</v>
      </c>
      <c r="CS7" s="1097"/>
      <c r="CT7" s="1097"/>
      <c r="CU7" s="1097"/>
      <c r="CV7" s="1098"/>
      <c r="CW7" s="1096" t="s">
        <v>582</v>
      </c>
      <c r="CX7" s="1097"/>
      <c r="CY7" s="1097"/>
      <c r="CZ7" s="1097"/>
      <c r="DA7" s="1098"/>
      <c r="DB7" s="1096" t="s">
        <v>582</v>
      </c>
      <c r="DC7" s="1097"/>
      <c r="DD7" s="1097"/>
      <c r="DE7" s="1097"/>
      <c r="DF7" s="1098"/>
      <c r="DG7" s="1096" t="s">
        <v>582</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574</v>
      </c>
      <c r="BT8" s="993"/>
      <c r="BU8" s="993"/>
      <c r="BV8" s="993"/>
      <c r="BW8" s="993"/>
      <c r="BX8" s="993"/>
      <c r="BY8" s="993"/>
      <c r="BZ8" s="993"/>
      <c r="CA8" s="993"/>
      <c r="CB8" s="993"/>
      <c r="CC8" s="993"/>
      <c r="CD8" s="993"/>
      <c r="CE8" s="993"/>
      <c r="CF8" s="993"/>
      <c r="CG8" s="1014"/>
      <c r="CH8" s="989">
        <f>1</f>
        <v>1</v>
      </c>
      <c r="CI8" s="990"/>
      <c r="CJ8" s="990"/>
      <c r="CK8" s="990"/>
      <c r="CL8" s="991"/>
      <c r="CM8" s="989">
        <f>5</f>
        <v>5</v>
      </c>
      <c r="CN8" s="990"/>
      <c r="CO8" s="990"/>
      <c r="CP8" s="990"/>
      <c r="CQ8" s="991"/>
      <c r="CR8" s="989">
        <f>1</f>
        <v>1</v>
      </c>
      <c r="CS8" s="990"/>
      <c r="CT8" s="990"/>
      <c r="CU8" s="990"/>
      <c r="CV8" s="991"/>
      <c r="CW8" s="989">
        <f>2</f>
        <v>2</v>
      </c>
      <c r="CX8" s="990"/>
      <c r="CY8" s="990"/>
      <c r="CZ8" s="990"/>
      <c r="DA8" s="991"/>
      <c r="DB8" s="989" t="s">
        <v>582</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387</v>
      </c>
      <c r="B23" s="937" t="s">
        <v>388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389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368</v>
      </c>
      <c r="B26" s="996"/>
      <c r="C26" s="996"/>
      <c r="D26" s="996"/>
      <c r="E26" s="996"/>
      <c r="F26" s="996"/>
      <c r="G26" s="996"/>
      <c r="H26" s="996"/>
      <c r="I26" s="996"/>
      <c r="J26" s="996"/>
      <c r="K26" s="996"/>
      <c r="L26" s="996"/>
      <c r="M26" s="996"/>
      <c r="N26" s="996"/>
      <c r="O26" s="996"/>
      <c r="P26" s="997"/>
      <c r="Q26" s="1001" t="s">
        <v>391</v>
      </c>
      <c r="R26" s="1002"/>
      <c r="S26" s="1002"/>
      <c r="T26" s="1002"/>
      <c r="U26" s="1003"/>
      <c r="V26" s="1001" t="s">
        <v>392</v>
      </c>
      <c r="W26" s="1002"/>
      <c r="X26" s="1002"/>
      <c r="Y26" s="1002"/>
      <c r="Z26" s="1003"/>
      <c r="AA26" s="1001" t="s">
        <v>393</v>
      </c>
      <c r="AB26" s="1002"/>
      <c r="AC26" s="1002"/>
      <c r="AD26" s="1002"/>
      <c r="AE26" s="1002"/>
      <c r="AF26" s="1055" t="s">
        <v>394</v>
      </c>
      <c r="AG26" s="1008"/>
      <c r="AH26" s="1008"/>
      <c r="AI26" s="1008"/>
      <c r="AJ26" s="1056"/>
      <c r="AK26" s="1002" t="s">
        <v>395</v>
      </c>
      <c r="AL26" s="1002"/>
      <c r="AM26" s="1002"/>
      <c r="AN26" s="1002"/>
      <c r="AO26" s="1003"/>
      <c r="AP26" s="1001" t="s">
        <v>396</v>
      </c>
      <c r="AQ26" s="1002"/>
      <c r="AR26" s="1002"/>
      <c r="AS26" s="1002"/>
      <c r="AT26" s="1003"/>
      <c r="AU26" s="1001" t="s">
        <v>397</v>
      </c>
      <c r="AV26" s="1002"/>
      <c r="AW26" s="1002"/>
      <c r="AX26" s="1002"/>
      <c r="AY26" s="1003"/>
      <c r="AZ26" s="1001" t="s">
        <v>398</v>
      </c>
      <c r="BA26" s="1002"/>
      <c r="BB26" s="1002"/>
      <c r="BC26" s="1002"/>
      <c r="BD26" s="1003"/>
      <c r="BE26" s="1001" t="s">
        <v>375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399</v>
      </c>
      <c r="C28" s="1048"/>
      <c r="D28" s="1048"/>
      <c r="E28" s="1048"/>
      <c r="F28" s="1048"/>
      <c r="G28" s="1048"/>
      <c r="H28" s="1048"/>
      <c r="I28" s="1048"/>
      <c r="J28" s="1048"/>
      <c r="K28" s="1048"/>
      <c r="L28" s="1048"/>
      <c r="M28" s="1048"/>
      <c r="N28" s="1048"/>
      <c r="O28" s="1048"/>
      <c r="P28" s="1049"/>
      <c r="Q28" s="1050">
        <f>432</f>
        <v>432</v>
      </c>
      <c r="R28" s="1051"/>
      <c r="S28" s="1051"/>
      <c r="T28" s="1051"/>
      <c r="U28" s="1051"/>
      <c r="V28" s="1051">
        <f>422</f>
        <v>422</v>
      </c>
      <c r="W28" s="1051"/>
      <c r="X28" s="1051"/>
      <c r="Y28" s="1051"/>
      <c r="Z28" s="1051"/>
      <c r="AA28" s="1051">
        <f>10</f>
        <v>10</v>
      </c>
      <c r="AB28" s="1051"/>
      <c r="AC28" s="1051"/>
      <c r="AD28" s="1051"/>
      <c r="AE28" s="1052"/>
      <c r="AF28" s="1053">
        <v>10</v>
      </c>
      <c r="AG28" s="1051"/>
      <c r="AH28" s="1051"/>
      <c r="AI28" s="1051"/>
      <c r="AJ28" s="1054"/>
      <c r="AK28" s="1042">
        <f>56</f>
        <v>56</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400</v>
      </c>
      <c r="C29" s="1031"/>
      <c r="D29" s="1031"/>
      <c r="E29" s="1031"/>
      <c r="F29" s="1031"/>
      <c r="G29" s="1031"/>
      <c r="H29" s="1031"/>
      <c r="I29" s="1031"/>
      <c r="J29" s="1031"/>
      <c r="K29" s="1031"/>
      <c r="L29" s="1031"/>
      <c r="M29" s="1031"/>
      <c r="N29" s="1031"/>
      <c r="O29" s="1031"/>
      <c r="P29" s="1032"/>
      <c r="Q29" s="1038">
        <f>71</f>
        <v>71</v>
      </c>
      <c r="R29" s="1039"/>
      <c r="S29" s="1039"/>
      <c r="T29" s="1039"/>
      <c r="U29" s="1039"/>
      <c r="V29" s="1039">
        <f>71</f>
        <v>71</v>
      </c>
      <c r="W29" s="1039"/>
      <c r="X29" s="1039"/>
      <c r="Y29" s="1039"/>
      <c r="Z29" s="1039"/>
      <c r="AA29" s="1039">
        <f>0</f>
        <v>0</v>
      </c>
      <c r="AB29" s="1039"/>
      <c r="AC29" s="1039"/>
      <c r="AD29" s="1039"/>
      <c r="AE29" s="1040"/>
      <c r="AF29" s="1035">
        <v>0</v>
      </c>
      <c r="AG29" s="1036"/>
      <c r="AH29" s="1036"/>
      <c r="AI29" s="1036"/>
      <c r="AJ29" s="1037"/>
      <c r="AK29" s="980">
        <f>28</f>
        <v>28</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401</v>
      </c>
      <c r="C30" s="1031"/>
      <c r="D30" s="1031"/>
      <c r="E30" s="1031"/>
      <c r="F30" s="1031"/>
      <c r="G30" s="1031"/>
      <c r="H30" s="1031"/>
      <c r="I30" s="1031"/>
      <c r="J30" s="1031"/>
      <c r="K30" s="1031"/>
      <c r="L30" s="1031"/>
      <c r="M30" s="1031"/>
      <c r="N30" s="1031"/>
      <c r="O30" s="1031"/>
      <c r="P30" s="1032"/>
      <c r="Q30" s="1038">
        <f>620</f>
        <v>620</v>
      </c>
      <c r="R30" s="1039"/>
      <c r="S30" s="1039"/>
      <c r="T30" s="1039"/>
      <c r="U30" s="1039"/>
      <c r="V30" s="1039">
        <f>610</f>
        <v>610</v>
      </c>
      <c r="W30" s="1039"/>
      <c r="X30" s="1039"/>
      <c r="Y30" s="1039"/>
      <c r="Z30" s="1039"/>
      <c r="AA30" s="1039">
        <f>10</f>
        <v>10</v>
      </c>
      <c r="AB30" s="1039"/>
      <c r="AC30" s="1039"/>
      <c r="AD30" s="1039"/>
      <c r="AE30" s="1040"/>
      <c r="AF30" s="1035">
        <v>10</v>
      </c>
      <c r="AG30" s="1036"/>
      <c r="AH30" s="1036"/>
      <c r="AI30" s="1036"/>
      <c r="AJ30" s="1037"/>
      <c r="AK30" s="980">
        <f>107</f>
        <v>107</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402</v>
      </c>
      <c r="C31" s="1031"/>
      <c r="D31" s="1031"/>
      <c r="E31" s="1031"/>
      <c r="F31" s="1031"/>
      <c r="G31" s="1031"/>
      <c r="H31" s="1031"/>
      <c r="I31" s="1031"/>
      <c r="J31" s="1031"/>
      <c r="K31" s="1031"/>
      <c r="L31" s="1031"/>
      <c r="M31" s="1031"/>
      <c r="N31" s="1031"/>
      <c r="O31" s="1031"/>
      <c r="P31" s="1032"/>
      <c r="Q31" s="1038">
        <f>957</f>
        <v>957</v>
      </c>
      <c r="R31" s="1039"/>
      <c r="S31" s="1039"/>
      <c r="T31" s="1039"/>
      <c r="U31" s="1039"/>
      <c r="V31" s="1039">
        <f>940</f>
        <v>940</v>
      </c>
      <c r="W31" s="1039"/>
      <c r="X31" s="1039"/>
      <c r="Y31" s="1039"/>
      <c r="Z31" s="1039"/>
      <c r="AA31" s="1039">
        <f>17</f>
        <v>17</v>
      </c>
      <c r="AB31" s="1039"/>
      <c r="AC31" s="1039"/>
      <c r="AD31" s="1039"/>
      <c r="AE31" s="1040"/>
      <c r="AF31" s="1035">
        <v>17</v>
      </c>
      <c r="AG31" s="1036"/>
      <c r="AH31" s="1036"/>
      <c r="AI31" s="1036"/>
      <c r="AJ31" s="1037"/>
      <c r="AK31" s="980">
        <f>282</f>
        <v>282</v>
      </c>
      <c r="AL31" s="971"/>
      <c r="AM31" s="971"/>
      <c r="AN31" s="971"/>
      <c r="AO31" s="971"/>
      <c r="AP31" s="971">
        <f>351</f>
        <v>351</v>
      </c>
      <c r="AQ31" s="971"/>
      <c r="AR31" s="971"/>
      <c r="AS31" s="971"/>
      <c r="AT31" s="971"/>
      <c r="AU31" s="971">
        <f>351</f>
        <v>351</v>
      </c>
      <c r="AV31" s="971"/>
      <c r="AW31" s="971"/>
      <c r="AX31" s="971"/>
      <c r="AY31" s="971"/>
      <c r="AZ31" s="1041" t="s">
        <v>582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403</v>
      </c>
      <c r="C32" s="1031"/>
      <c r="D32" s="1031"/>
      <c r="E32" s="1031"/>
      <c r="F32" s="1031"/>
      <c r="G32" s="1031"/>
      <c r="H32" s="1031"/>
      <c r="I32" s="1031"/>
      <c r="J32" s="1031"/>
      <c r="K32" s="1031"/>
      <c r="L32" s="1031"/>
      <c r="M32" s="1031"/>
      <c r="N32" s="1031"/>
      <c r="O32" s="1031"/>
      <c r="P32" s="1032"/>
      <c r="Q32" s="1038">
        <f>532</f>
        <v>532</v>
      </c>
      <c r="R32" s="1039"/>
      <c r="S32" s="1039"/>
      <c r="T32" s="1039"/>
      <c r="U32" s="1039"/>
      <c r="V32" s="1039">
        <f>434</f>
        <v>434</v>
      </c>
      <c r="W32" s="1039"/>
      <c r="X32" s="1039"/>
      <c r="Y32" s="1039"/>
      <c r="Z32" s="1039"/>
      <c r="AA32" s="1039">
        <f>98</f>
        <v>98</v>
      </c>
      <c r="AB32" s="1039"/>
      <c r="AC32" s="1039"/>
      <c r="AD32" s="1039"/>
      <c r="AE32" s="1040"/>
      <c r="AF32" s="1035">
        <v>382</v>
      </c>
      <c r="AG32" s="1036"/>
      <c r="AH32" s="1036"/>
      <c r="AI32" s="1036"/>
      <c r="AJ32" s="1037"/>
      <c r="AK32" s="980">
        <f>162</f>
        <v>162</v>
      </c>
      <c r="AL32" s="971"/>
      <c r="AM32" s="971"/>
      <c r="AN32" s="971"/>
      <c r="AO32" s="971"/>
      <c r="AP32" s="971">
        <f>138</f>
        <v>138</v>
      </c>
      <c r="AQ32" s="971"/>
      <c r="AR32" s="971"/>
      <c r="AS32" s="971"/>
      <c r="AT32" s="971"/>
      <c r="AU32" s="971">
        <f>91</f>
        <v>91</v>
      </c>
      <c r="AV32" s="971"/>
      <c r="AW32" s="971"/>
      <c r="AX32" s="971"/>
      <c r="AY32" s="971"/>
      <c r="AZ32" s="1041" t="s">
        <v>582</v>
      </c>
      <c r="BA32" s="1041"/>
      <c r="BB32" s="1041"/>
      <c r="BC32" s="1041"/>
      <c r="BD32" s="1041"/>
      <c r="BE32" s="972" t="s">
        <v>404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405</v>
      </c>
      <c r="C33" s="1031"/>
      <c r="D33" s="1031"/>
      <c r="E33" s="1031"/>
      <c r="F33" s="1031"/>
      <c r="G33" s="1031"/>
      <c r="H33" s="1031"/>
      <c r="I33" s="1031"/>
      <c r="J33" s="1031"/>
      <c r="K33" s="1031"/>
      <c r="L33" s="1031"/>
      <c r="M33" s="1031"/>
      <c r="N33" s="1031"/>
      <c r="O33" s="1031"/>
      <c r="P33" s="1032"/>
      <c r="Q33" s="1038">
        <f>138</f>
        <v>138</v>
      </c>
      <c r="R33" s="1039"/>
      <c r="S33" s="1039"/>
      <c r="T33" s="1039"/>
      <c r="U33" s="1039"/>
      <c r="V33" s="1039">
        <f>131</f>
        <v>131</v>
      </c>
      <c r="W33" s="1039"/>
      <c r="X33" s="1039"/>
      <c r="Y33" s="1039"/>
      <c r="Z33" s="1039"/>
      <c r="AA33" s="1039">
        <f>6</f>
        <v>6</v>
      </c>
      <c r="AB33" s="1039"/>
      <c r="AC33" s="1039"/>
      <c r="AD33" s="1039"/>
      <c r="AE33" s="1040"/>
      <c r="AF33" s="1035">
        <v>6</v>
      </c>
      <c r="AG33" s="1036"/>
      <c r="AH33" s="1036"/>
      <c r="AI33" s="1036"/>
      <c r="AJ33" s="1037"/>
      <c r="AK33" s="980">
        <f>10</f>
        <v>10</v>
      </c>
      <c r="AL33" s="971"/>
      <c r="AM33" s="971"/>
      <c r="AN33" s="971"/>
      <c r="AO33" s="971"/>
      <c r="AP33" s="971">
        <f>220</f>
        <v>220</v>
      </c>
      <c r="AQ33" s="971"/>
      <c r="AR33" s="971"/>
      <c r="AS33" s="971"/>
      <c r="AT33" s="971"/>
      <c r="AU33" s="971">
        <f>90</f>
        <v>90</v>
      </c>
      <c r="AV33" s="971"/>
      <c r="AW33" s="971"/>
      <c r="AX33" s="971"/>
      <c r="AY33" s="971"/>
      <c r="AZ33" s="1041" t="s">
        <v>582</v>
      </c>
      <c r="BA33" s="1041"/>
      <c r="BB33" s="1041"/>
      <c r="BC33" s="1041"/>
      <c r="BD33" s="1041"/>
      <c r="BE33" s="972" t="s">
        <v>406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407</v>
      </c>
      <c r="C34" s="1031"/>
      <c r="D34" s="1031"/>
      <c r="E34" s="1031"/>
      <c r="F34" s="1031"/>
      <c r="G34" s="1031"/>
      <c r="H34" s="1031"/>
      <c r="I34" s="1031"/>
      <c r="J34" s="1031"/>
      <c r="K34" s="1031"/>
      <c r="L34" s="1031"/>
      <c r="M34" s="1031"/>
      <c r="N34" s="1031"/>
      <c r="O34" s="1031"/>
      <c r="P34" s="1032"/>
      <c r="Q34" s="1038">
        <f>157</f>
        <v>157</v>
      </c>
      <c r="R34" s="1039"/>
      <c r="S34" s="1039"/>
      <c r="T34" s="1039"/>
      <c r="U34" s="1039"/>
      <c r="V34" s="1039">
        <f>152</f>
        <v>152</v>
      </c>
      <c r="W34" s="1039"/>
      <c r="X34" s="1039"/>
      <c r="Y34" s="1039"/>
      <c r="Z34" s="1039"/>
      <c r="AA34" s="1039">
        <f>5</f>
        <v>5</v>
      </c>
      <c r="AB34" s="1039"/>
      <c r="AC34" s="1039"/>
      <c r="AD34" s="1039"/>
      <c r="AE34" s="1040"/>
      <c r="AF34" s="1035">
        <v>5</v>
      </c>
      <c r="AG34" s="1036"/>
      <c r="AH34" s="1036"/>
      <c r="AI34" s="1036"/>
      <c r="AJ34" s="1037"/>
      <c r="AK34" s="980">
        <f>89</f>
        <v>89</v>
      </c>
      <c r="AL34" s="971"/>
      <c r="AM34" s="971"/>
      <c r="AN34" s="971"/>
      <c r="AO34" s="971"/>
      <c r="AP34" s="971">
        <f>522</f>
        <v>522</v>
      </c>
      <c r="AQ34" s="971"/>
      <c r="AR34" s="971"/>
      <c r="AS34" s="971"/>
      <c r="AT34" s="971"/>
      <c r="AU34" s="971">
        <f>522</f>
        <v>522</v>
      </c>
      <c r="AV34" s="971"/>
      <c r="AW34" s="971"/>
      <c r="AX34" s="971"/>
      <c r="AY34" s="971"/>
      <c r="AZ34" s="1041" t="s">
        <v>582</v>
      </c>
      <c r="BA34" s="1041"/>
      <c r="BB34" s="1041"/>
      <c r="BC34" s="1041"/>
      <c r="BD34" s="1041"/>
      <c r="BE34" s="972" t="s">
        <v>408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409</v>
      </c>
      <c r="C35" s="1031"/>
      <c r="D35" s="1031"/>
      <c r="E35" s="1031"/>
      <c r="F35" s="1031"/>
      <c r="G35" s="1031"/>
      <c r="H35" s="1031"/>
      <c r="I35" s="1031"/>
      <c r="J35" s="1031"/>
      <c r="K35" s="1031"/>
      <c r="L35" s="1031"/>
      <c r="M35" s="1031"/>
      <c r="N35" s="1031"/>
      <c r="O35" s="1031"/>
      <c r="P35" s="1032"/>
      <c r="Q35" s="1038">
        <f>26</f>
        <v>26</v>
      </c>
      <c r="R35" s="1039"/>
      <c r="S35" s="1039"/>
      <c r="T35" s="1039"/>
      <c r="U35" s="1039"/>
      <c r="V35" s="1039">
        <f>24</f>
        <v>24</v>
      </c>
      <c r="W35" s="1039"/>
      <c r="X35" s="1039"/>
      <c r="Y35" s="1039"/>
      <c r="Z35" s="1039"/>
      <c r="AA35" s="1039">
        <f>2</f>
        <v>2</v>
      </c>
      <c r="AB35" s="1039"/>
      <c r="AC35" s="1039"/>
      <c r="AD35" s="1039"/>
      <c r="AE35" s="1040"/>
      <c r="AF35" s="1035">
        <v>2</v>
      </c>
      <c r="AG35" s="1036"/>
      <c r="AH35" s="1036"/>
      <c r="AI35" s="1036"/>
      <c r="AJ35" s="1037"/>
      <c r="AK35" s="980">
        <f>18</f>
        <v>18</v>
      </c>
      <c r="AL35" s="971"/>
      <c r="AM35" s="971"/>
      <c r="AN35" s="971"/>
      <c r="AO35" s="971"/>
      <c r="AP35" s="971">
        <f>156</f>
        <v>156</v>
      </c>
      <c r="AQ35" s="971"/>
      <c r="AR35" s="971"/>
      <c r="AS35" s="971"/>
      <c r="AT35" s="971"/>
      <c r="AU35" s="971">
        <f>140</f>
        <v>140</v>
      </c>
      <c r="AV35" s="971"/>
      <c r="AW35" s="971"/>
      <c r="AX35" s="971"/>
      <c r="AY35" s="971"/>
      <c r="AZ35" s="1041" t="s">
        <v>582</v>
      </c>
      <c r="BA35" s="1041"/>
      <c r="BB35" s="1041"/>
      <c r="BC35" s="1041"/>
      <c r="BD35" s="1041"/>
      <c r="BE35" s="972" t="s">
        <v>408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387</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432</v>
      </c>
      <c r="AG63" s="959"/>
      <c r="AH63" s="959"/>
      <c r="AI63" s="959"/>
      <c r="AJ63" s="1022"/>
      <c r="AK63" s="1023"/>
      <c r="AL63" s="963"/>
      <c r="AM63" s="963"/>
      <c r="AN63" s="963"/>
      <c r="AO63" s="963"/>
      <c r="AP63" s="959">
        <f>1387</f>
        <v>1387</v>
      </c>
      <c r="AQ63" s="959"/>
      <c r="AR63" s="959"/>
      <c r="AS63" s="959"/>
      <c r="AT63" s="959"/>
      <c r="AU63" s="959">
        <f>1194</f>
        <v>1194</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392</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f>677</f>
        <v>677</v>
      </c>
      <c r="R68" s="982"/>
      <c r="S68" s="982"/>
      <c r="T68" s="982"/>
      <c r="U68" s="982"/>
      <c r="V68" s="982">
        <f>644</f>
        <v>644</v>
      </c>
      <c r="W68" s="982"/>
      <c r="X68" s="982"/>
      <c r="Y68" s="982"/>
      <c r="Z68" s="982"/>
      <c r="AA68" s="982">
        <f>34</f>
        <v>34</v>
      </c>
      <c r="AB68" s="982"/>
      <c r="AC68" s="982"/>
      <c r="AD68" s="982"/>
      <c r="AE68" s="982"/>
      <c r="AF68" s="982">
        <f>34</f>
        <v>34</v>
      </c>
      <c r="AG68" s="982"/>
      <c r="AH68" s="982"/>
      <c r="AI68" s="982"/>
      <c r="AJ68" s="982"/>
      <c r="AK68" s="982" t="s">
        <v>582</v>
      </c>
      <c r="AL68" s="982"/>
      <c r="AM68" s="982"/>
      <c r="AN68" s="982"/>
      <c r="AO68" s="982"/>
      <c r="AP68" s="982">
        <f>6</f>
        <v>6</v>
      </c>
      <c r="AQ68" s="982"/>
      <c r="AR68" s="982"/>
      <c r="AS68" s="982"/>
      <c r="AT68" s="982"/>
      <c r="AU68" s="982">
        <f>1</f>
        <v>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575</v>
      </c>
      <c r="C69" s="975"/>
      <c r="D69" s="975"/>
      <c r="E69" s="975"/>
      <c r="F69" s="975"/>
      <c r="G69" s="975"/>
      <c r="H69" s="975"/>
      <c r="I69" s="975"/>
      <c r="J69" s="975"/>
      <c r="K69" s="975"/>
      <c r="L69" s="975"/>
      <c r="M69" s="975"/>
      <c r="N69" s="975"/>
      <c r="O69" s="975"/>
      <c r="P69" s="976"/>
      <c r="Q69" s="977">
        <f>1616</f>
        <v>1616</v>
      </c>
      <c r="R69" s="971"/>
      <c r="S69" s="971"/>
      <c r="T69" s="971"/>
      <c r="U69" s="971"/>
      <c r="V69" s="971">
        <f>1577</f>
        <v>1577</v>
      </c>
      <c r="W69" s="971"/>
      <c r="X69" s="971"/>
      <c r="Y69" s="971"/>
      <c r="Z69" s="971"/>
      <c r="AA69" s="971">
        <f>38</f>
        <v>38</v>
      </c>
      <c r="AB69" s="971"/>
      <c r="AC69" s="971"/>
      <c r="AD69" s="971"/>
      <c r="AE69" s="971"/>
      <c r="AF69" s="971">
        <f>38</f>
        <v>38</v>
      </c>
      <c r="AG69" s="971"/>
      <c r="AH69" s="971"/>
      <c r="AI69" s="971"/>
      <c r="AJ69" s="971"/>
      <c r="AK69" s="971" t="s">
        <v>582</v>
      </c>
      <c r="AL69" s="971"/>
      <c r="AM69" s="971"/>
      <c r="AN69" s="971"/>
      <c r="AO69" s="971"/>
      <c r="AP69" s="971">
        <f>6</f>
        <v>6</v>
      </c>
      <c r="AQ69" s="971"/>
      <c r="AR69" s="971"/>
      <c r="AS69" s="971"/>
      <c r="AT69" s="971"/>
      <c r="AU69" s="971">
        <f>1</f>
        <v>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576</v>
      </c>
      <c r="C70" s="975"/>
      <c r="D70" s="975"/>
      <c r="E70" s="975"/>
      <c r="F70" s="975"/>
      <c r="G70" s="975"/>
      <c r="H70" s="975"/>
      <c r="I70" s="975"/>
      <c r="J70" s="975"/>
      <c r="K70" s="975"/>
      <c r="L70" s="975"/>
      <c r="M70" s="975"/>
      <c r="N70" s="975"/>
      <c r="O70" s="975"/>
      <c r="P70" s="976"/>
      <c r="Q70" s="977">
        <f>43</f>
        <v>43</v>
      </c>
      <c r="R70" s="971"/>
      <c r="S70" s="971"/>
      <c r="T70" s="971"/>
      <c r="U70" s="971"/>
      <c r="V70" s="971">
        <f>39</f>
        <v>39</v>
      </c>
      <c r="W70" s="971"/>
      <c r="X70" s="971"/>
      <c r="Y70" s="971"/>
      <c r="Z70" s="971"/>
      <c r="AA70" s="971">
        <f>4</f>
        <v>4</v>
      </c>
      <c r="AB70" s="971"/>
      <c r="AC70" s="971"/>
      <c r="AD70" s="971"/>
      <c r="AE70" s="971"/>
      <c r="AF70" s="971">
        <f>4</f>
        <v>4</v>
      </c>
      <c r="AG70" s="971"/>
      <c r="AH70" s="971"/>
      <c r="AI70" s="971"/>
      <c r="AJ70" s="971"/>
      <c r="AK70" s="971" t="s">
        <v>582</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387</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34+38+4</f>
        <v>76</v>
      </c>
      <c r="AG88" s="959"/>
      <c r="AH88" s="959"/>
      <c r="AI88" s="959"/>
      <c r="AJ88" s="959"/>
      <c r="AK88" s="963"/>
      <c r="AL88" s="963"/>
      <c r="AM88" s="963"/>
      <c r="AN88" s="963"/>
      <c r="AO88" s="963"/>
      <c r="AP88" s="959">
        <f>6+6</f>
        <v>12</v>
      </c>
      <c r="AQ88" s="959"/>
      <c r="AR88" s="959"/>
      <c r="AS88" s="959"/>
      <c r="AT88" s="959"/>
      <c r="AU88" s="959">
        <f>1+1</f>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6+1</f>
        <v>7</v>
      </c>
      <c r="CS102" s="953"/>
      <c r="CT102" s="953"/>
      <c r="CU102" s="953"/>
      <c r="CV102" s="954"/>
      <c r="CW102" s="952">
        <f>2</f>
        <v>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305</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305</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305</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473945</v>
      </c>
      <c r="AB110" s="889"/>
      <c r="AC110" s="889"/>
      <c r="AD110" s="889"/>
      <c r="AE110" s="890"/>
      <c r="AF110" s="891">
        <v>486975</v>
      </c>
      <c r="AG110" s="889"/>
      <c r="AH110" s="889"/>
      <c r="AI110" s="889"/>
      <c r="AJ110" s="890"/>
      <c r="AK110" s="891">
        <v>486730</v>
      </c>
      <c r="AL110" s="889"/>
      <c r="AM110" s="889"/>
      <c r="AN110" s="889"/>
      <c r="AO110" s="890"/>
      <c r="AP110" s="892">
        <v>23.2</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3992242</v>
      </c>
      <c r="BR110" s="842"/>
      <c r="BS110" s="842"/>
      <c r="BT110" s="842"/>
      <c r="BU110" s="842"/>
      <c r="BV110" s="842">
        <v>3902374</v>
      </c>
      <c r="BW110" s="842"/>
      <c r="BX110" s="842"/>
      <c r="BY110" s="842"/>
      <c r="BZ110" s="842"/>
      <c r="CA110" s="842">
        <v>3815037</v>
      </c>
      <c r="CB110" s="842"/>
      <c r="CC110" s="842"/>
      <c r="CD110" s="842"/>
      <c r="CE110" s="842"/>
      <c r="CF110" s="866">
        <v>181.7</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412</v>
      </c>
      <c r="DH110" s="842"/>
      <c r="DI110" s="842"/>
      <c r="DJ110" s="842"/>
      <c r="DK110" s="842"/>
      <c r="DL110" s="842" t="s">
        <v>412</v>
      </c>
      <c r="DM110" s="842"/>
      <c r="DN110" s="842"/>
      <c r="DO110" s="842"/>
      <c r="DP110" s="842"/>
      <c r="DQ110" s="842" t="s">
        <v>412</v>
      </c>
      <c r="DR110" s="842"/>
      <c r="DS110" s="842"/>
      <c r="DT110" s="842"/>
      <c r="DU110" s="842"/>
      <c r="DV110" s="843" t="s">
        <v>412</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412</v>
      </c>
      <c r="AB111" s="919"/>
      <c r="AC111" s="919"/>
      <c r="AD111" s="919"/>
      <c r="AE111" s="920"/>
      <c r="AF111" s="921" t="s">
        <v>412</v>
      </c>
      <c r="AG111" s="919"/>
      <c r="AH111" s="919"/>
      <c r="AI111" s="919"/>
      <c r="AJ111" s="920"/>
      <c r="AK111" s="921" t="s">
        <v>412</v>
      </c>
      <c r="AL111" s="919"/>
      <c r="AM111" s="919"/>
      <c r="AN111" s="919"/>
      <c r="AO111" s="920"/>
      <c r="AP111" s="922" t="s">
        <v>412</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130</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926700</v>
      </c>
      <c r="BR112" s="817"/>
      <c r="BS112" s="817"/>
      <c r="BT112" s="817"/>
      <c r="BU112" s="817"/>
      <c r="BV112" s="817">
        <v>952118</v>
      </c>
      <c r="BW112" s="817"/>
      <c r="BX112" s="817"/>
      <c r="BY112" s="817"/>
      <c r="BZ112" s="817"/>
      <c r="CA112" s="817">
        <v>1193934</v>
      </c>
      <c r="CB112" s="817"/>
      <c r="CC112" s="817"/>
      <c r="CD112" s="817"/>
      <c r="CE112" s="817"/>
      <c r="CF112" s="875">
        <v>56.9</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108978</v>
      </c>
      <c r="AB113" s="919"/>
      <c r="AC113" s="919"/>
      <c r="AD113" s="919"/>
      <c r="AE113" s="920"/>
      <c r="AF113" s="921">
        <v>115562</v>
      </c>
      <c r="AG113" s="919"/>
      <c r="AH113" s="919"/>
      <c r="AI113" s="919"/>
      <c r="AJ113" s="920"/>
      <c r="AK113" s="921">
        <v>115525</v>
      </c>
      <c r="AL113" s="919"/>
      <c r="AM113" s="919"/>
      <c r="AN113" s="919"/>
      <c r="AO113" s="920"/>
      <c r="AP113" s="922">
        <v>5.5</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3019</v>
      </c>
      <c r="BR113" s="817"/>
      <c r="BS113" s="817"/>
      <c r="BT113" s="817"/>
      <c r="BU113" s="817"/>
      <c r="BV113" s="817">
        <v>1825</v>
      </c>
      <c r="BW113" s="817"/>
      <c r="BX113" s="817"/>
      <c r="BY113" s="817"/>
      <c r="BZ113" s="817"/>
      <c r="CA113" s="817">
        <v>1408</v>
      </c>
      <c r="CB113" s="817"/>
      <c r="CC113" s="817"/>
      <c r="CD113" s="817"/>
      <c r="CE113" s="817"/>
      <c r="CF113" s="875">
        <v>0.1</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1608</v>
      </c>
      <c r="AB114" s="780"/>
      <c r="AC114" s="780"/>
      <c r="AD114" s="780"/>
      <c r="AE114" s="781"/>
      <c r="AF114" s="782">
        <v>1634</v>
      </c>
      <c r="AG114" s="780"/>
      <c r="AH114" s="780"/>
      <c r="AI114" s="780"/>
      <c r="AJ114" s="781"/>
      <c r="AK114" s="782">
        <v>1066</v>
      </c>
      <c r="AL114" s="780"/>
      <c r="AM114" s="780"/>
      <c r="AN114" s="780"/>
      <c r="AO114" s="781"/>
      <c r="AP114" s="824">
        <v>0.1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704358</v>
      </c>
      <c r="BR114" s="817"/>
      <c r="BS114" s="817"/>
      <c r="BT114" s="817"/>
      <c r="BU114" s="817"/>
      <c r="BV114" s="817">
        <v>662833</v>
      </c>
      <c r="BW114" s="817"/>
      <c r="BX114" s="817"/>
      <c r="BY114" s="817"/>
      <c r="BZ114" s="817"/>
      <c r="CA114" s="817">
        <v>652722</v>
      </c>
      <c r="CB114" s="817"/>
      <c r="CC114" s="817"/>
      <c r="CD114" s="817"/>
      <c r="CE114" s="817"/>
      <c r="CF114" s="875">
        <v>31.1</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584531</v>
      </c>
      <c r="AB117" s="903"/>
      <c r="AC117" s="903"/>
      <c r="AD117" s="903"/>
      <c r="AE117" s="904"/>
      <c r="AF117" s="905">
        <v>604171</v>
      </c>
      <c r="AG117" s="903"/>
      <c r="AH117" s="903"/>
      <c r="AI117" s="903"/>
      <c r="AJ117" s="904"/>
      <c r="AK117" s="905">
        <v>603321</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305</v>
      </c>
      <c r="AL118" s="896"/>
      <c r="AM118" s="896"/>
      <c r="AN118" s="896"/>
      <c r="AO118" s="897"/>
      <c r="AP118" s="899" t="s">
        <v>432</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462</v>
      </c>
      <c r="BP119" s="878"/>
      <c r="BQ119" s="879">
        <v>5626319</v>
      </c>
      <c r="BR119" s="845"/>
      <c r="BS119" s="845"/>
      <c r="BT119" s="845"/>
      <c r="BU119" s="845"/>
      <c r="BV119" s="845">
        <v>5519150</v>
      </c>
      <c r="BW119" s="845"/>
      <c r="BX119" s="845"/>
      <c r="BY119" s="845"/>
      <c r="BZ119" s="845"/>
      <c r="CA119" s="845">
        <v>5663101</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5228142</v>
      </c>
      <c r="BR120" s="842"/>
      <c r="BS120" s="842"/>
      <c r="BT120" s="842"/>
      <c r="BU120" s="842"/>
      <c r="BV120" s="842">
        <v>6036031</v>
      </c>
      <c r="BW120" s="842"/>
      <c r="BX120" s="842"/>
      <c r="BY120" s="842"/>
      <c r="BZ120" s="842"/>
      <c r="CA120" s="842">
        <v>6402946</v>
      </c>
      <c r="CB120" s="842"/>
      <c r="CC120" s="842"/>
      <c r="CD120" s="842"/>
      <c r="CE120" s="842"/>
      <c r="CF120" s="866">
        <v>305</v>
      </c>
      <c r="CG120" s="867"/>
      <c r="CH120" s="867"/>
      <c r="CI120" s="867"/>
      <c r="CJ120" s="867"/>
      <c r="CK120" s="868" t="s">
        <v>466</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628123</v>
      </c>
      <c r="DH120" s="842"/>
      <c r="DI120" s="842"/>
      <c r="DJ120" s="842"/>
      <c r="DK120" s="842"/>
      <c r="DL120" s="842">
        <v>573984</v>
      </c>
      <c r="DM120" s="842"/>
      <c r="DN120" s="842"/>
      <c r="DO120" s="842"/>
      <c r="DP120" s="842"/>
      <c r="DQ120" s="842">
        <v>521687</v>
      </c>
      <c r="DR120" s="842"/>
      <c r="DS120" s="842"/>
      <c r="DT120" s="842"/>
      <c r="DU120" s="842"/>
      <c r="DV120" s="843">
        <v>24.9</v>
      </c>
      <c r="DW120" s="843"/>
      <c r="DX120" s="843"/>
      <c r="DY120" s="843"/>
      <c r="DZ120" s="844"/>
    </row>
    <row r="121" spans="1:130" s="230"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288511</v>
      </c>
      <c r="BR121" s="817"/>
      <c r="BS121" s="817"/>
      <c r="BT121" s="817"/>
      <c r="BU121" s="817"/>
      <c r="BV121" s="817">
        <v>241468</v>
      </c>
      <c r="BW121" s="817"/>
      <c r="BX121" s="817"/>
      <c r="BY121" s="817"/>
      <c r="BZ121" s="817"/>
      <c r="CA121" s="817">
        <v>207941</v>
      </c>
      <c r="CB121" s="817"/>
      <c r="CC121" s="817"/>
      <c r="CD121" s="817"/>
      <c r="CE121" s="817"/>
      <c r="CF121" s="875">
        <v>9.9</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v>57300</v>
      </c>
      <c r="DM121" s="817"/>
      <c r="DN121" s="817"/>
      <c r="DO121" s="817"/>
      <c r="DP121" s="817"/>
      <c r="DQ121" s="817">
        <v>351000</v>
      </c>
      <c r="DR121" s="817"/>
      <c r="DS121" s="817"/>
      <c r="DT121" s="817"/>
      <c r="DU121" s="817"/>
      <c r="DV121" s="794">
        <v>16.7</v>
      </c>
      <c r="DW121" s="794"/>
      <c r="DX121" s="794"/>
      <c r="DY121" s="794"/>
      <c r="DZ121" s="795"/>
    </row>
    <row r="122" spans="1:130" s="230" customFormat="1" ht="26.25" customHeight="1" x14ac:dyDescent="0.2">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4087789</v>
      </c>
      <c r="BR122" s="845"/>
      <c r="BS122" s="845"/>
      <c r="BT122" s="845"/>
      <c r="BU122" s="845"/>
      <c r="BV122" s="845">
        <v>3973336</v>
      </c>
      <c r="BW122" s="845"/>
      <c r="BX122" s="845"/>
      <c r="BY122" s="845"/>
      <c r="BZ122" s="845"/>
      <c r="CA122" s="845">
        <v>3973273</v>
      </c>
      <c r="CB122" s="845"/>
      <c r="CC122" s="845"/>
      <c r="CD122" s="845"/>
      <c r="CE122" s="845"/>
      <c r="CF122" s="846">
        <v>189.3</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v>122233</v>
      </c>
      <c r="DH122" s="817"/>
      <c r="DI122" s="817"/>
      <c r="DJ122" s="817"/>
      <c r="DK122" s="817"/>
      <c r="DL122" s="817">
        <v>134912</v>
      </c>
      <c r="DM122" s="817"/>
      <c r="DN122" s="817"/>
      <c r="DO122" s="817"/>
      <c r="DP122" s="817"/>
      <c r="DQ122" s="817">
        <v>140436</v>
      </c>
      <c r="DR122" s="817"/>
      <c r="DS122" s="817"/>
      <c r="DT122" s="817"/>
      <c r="DU122" s="817"/>
      <c r="DV122" s="794">
        <v>6.7</v>
      </c>
      <c r="DW122" s="794"/>
      <c r="DX122" s="794"/>
      <c r="DY122" s="794"/>
      <c r="DZ122" s="795"/>
    </row>
    <row r="123" spans="1:130" s="230" customFormat="1" ht="26.25" customHeight="1" x14ac:dyDescent="0.2">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472</v>
      </c>
      <c r="BP123" s="878"/>
      <c r="BQ123" s="832">
        <v>9604442</v>
      </c>
      <c r="BR123" s="833"/>
      <c r="BS123" s="833"/>
      <c r="BT123" s="833"/>
      <c r="BU123" s="833"/>
      <c r="BV123" s="833">
        <v>10250835</v>
      </c>
      <c r="BW123" s="833"/>
      <c r="BX123" s="833"/>
      <c r="BY123" s="833"/>
      <c r="BZ123" s="833"/>
      <c r="CA123" s="833">
        <v>10584160</v>
      </c>
      <c r="CB123" s="833"/>
      <c r="CC123" s="833"/>
      <c r="CD123" s="833"/>
      <c r="CE123" s="833"/>
      <c r="CF123" s="748"/>
      <c r="CG123" s="749"/>
      <c r="CH123" s="749"/>
      <c r="CI123" s="749"/>
      <c r="CJ123" s="834"/>
      <c r="CK123" s="869"/>
      <c r="CL123" s="855"/>
      <c r="CM123" s="855"/>
      <c r="CN123" s="855"/>
      <c r="CO123" s="856"/>
      <c r="CP123" s="835" t="s">
        <v>403</v>
      </c>
      <c r="CQ123" s="836"/>
      <c r="CR123" s="836"/>
      <c r="CS123" s="836"/>
      <c r="CT123" s="836"/>
      <c r="CU123" s="836"/>
      <c r="CV123" s="836"/>
      <c r="CW123" s="836"/>
      <c r="CX123" s="836"/>
      <c r="CY123" s="836"/>
      <c r="CZ123" s="836"/>
      <c r="DA123" s="836"/>
      <c r="DB123" s="836"/>
      <c r="DC123" s="836"/>
      <c r="DD123" s="836"/>
      <c r="DE123" s="836"/>
      <c r="DF123" s="837"/>
      <c r="DG123" s="779">
        <v>99130</v>
      </c>
      <c r="DH123" s="780"/>
      <c r="DI123" s="780"/>
      <c r="DJ123" s="780"/>
      <c r="DK123" s="781"/>
      <c r="DL123" s="782">
        <v>102025</v>
      </c>
      <c r="DM123" s="780"/>
      <c r="DN123" s="780"/>
      <c r="DO123" s="780"/>
      <c r="DP123" s="781"/>
      <c r="DQ123" s="782">
        <v>90990</v>
      </c>
      <c r="DR123" s="780"/>
      <c r="DS123" s="780"/>
      <c r="DT123" s="780"/>
      <c r="DU123" s="781"/>
      <c r="DV123" s="824">
        <v>4.3</v>
      </c>
      <c r="DW123" s="825"/>
      <c r="DX123" s="825"/>
      <c r="DY123" s="825"/>
      <c r="DZ123" s="826"/>
    </row>
    <row r="124" spans="1:130" s="230" customFormat="1" ht="26.25" customHeight="1" thickBot="1" x14ac:dyDescent="0.25">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v>77214</v>
      </c>
      <c r="DH124" s="764"/>
      <c r="DI124" s="764"/>
      <c r="DJ124" s="764"/>
      <c r="DK124" s="765"/>
      <c r="DL124" s="766">
        <v>83897</v>
      </c>
      <c r="DM124" s="764"/>
      <c r="DN124" s="764"/>
      <c r="DO124" s="764"/>
      <c r="DP124" s="765"/>
      <c r="DQ124" s="766">
        <v>89821</v>
      </c>
      <c r="DR124" s="764"/>
      <c r="DS124" s="764"/>
      <c r="DT124" s="764"/>
      <c r="DU124" s="765"/>
      <c r="DV124" s="848">
        <v>4.3</v>
      </c>
      <c r="DW124" s="849"/>
      <c r="DX124" s="849"/>
      <c r="DY124" s="849"/>
      <c r="DZ124" s="850"/>
    </row>
    <row r="125" spans="1:130" s="230" customFormat="1" ht="26.25" customHeight="1" x14ac:dyDescent="0.2">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41844</v>
      </c>
      <c r="AB128" s="801"/>
      <c r="AC128" s="801"/>
      <c r="AD128" s="801"/>
      <c r="AE128" s="802"/>
      <c r="AF128" s="803">
        <v>37078</v>
      </c>
      <c r="AG128" s="801"/>
      <c r="AH128" s="801"/>
      <c r="AI128" s="801"/>
      <c r="AJ128" s="802"/>
      <c r="AK128" s="803">
        <v>32061</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2380912</v>
      </c>
      <c r="AB129" s="780"/>
      <c r="AC129" s="780"/>
      <c r="AD129" s="780"/>
      <c r="AE129" s="781"/>
      <c r="AF129" s="782">
        <v>2595284</v>
      </c>
      <c r="AG129" s="780"/>
      <c r="AH129" s="780"/>
      <c r="AI129" s="780"/>
      <c r="AJ129" s="781"/>
      <c r="AK129" s="782">
        <v>2538540</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448716</v>
      </c>
      <c r="AB130" s="780"/>
      <c r="AC130" s="780"/>
      <c r="AD130" s="780"/>
      <c r="AE130" s="781"/>
      <c r="AF130" s="782">
        <v>441627</v>
      </c>
      <c r="AG130" s="780"/>
      <c r="AH130" s="780"/>
      <c r="AI130" s="780"/>
      <c r="AJ130" s="781"/>
      <c r="AK130" s="782">
        <v>439229</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1932196</v>
      </c>
      <c r="AB131" s="764"/>
      <c r="AC131" s="764"/>
      <c r="AD131" s="764"/>
      <c r="AE131" s="765"/>
      <c r="AF131" s="766">
        <v>2153657</v>
      </c>
      <c r="AG131" s="764"/>
      <c r="AH131" s="764"/>
      <c r="AI131" s="764"/>
      <c r="AJ131" s="765"/>
      <c r="AK131" s="766">
        <v>2099311</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4.8634300039999996</v>
      </c>
      <c r="AB132" s="745"/>
      <c r="AC132" s="745"/>
      <c r="AD132" s="745"/>
      <c r="AE132" s="746"/>
      <c r="AF132" s="747">
        <v>5.8257187659999996</v>
      </c>
      <c r="AG132" s="745"/>
      <c r="AH132" s="745"/>
      <c r="AI132" s="745"/>
      <c r="AJ132" s="746"/>
      <c r="AK132" s="747">
        <v>6.28925395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4.3</v>
      </c>
      <c r="AB133" s="724"/>
      <c r="AC133" s="724"/>
      <c r="AD133" s="724"/>
      <c r="AE133" s="725"/>
      <c r="AF133" s="723">
        <v>5</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ejRWWexUebpb8frM8gII3Pia++Z/DA0a4NKT5kzYrkHjq8zH2CInyoROhh+OWXGI4yk3iikkMNVWqKHcjFTEQ==" saltValue="N2hr/A2OPAwOzpl07udd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6" zoomScaleNormal="85" zoomScaleSheetLayoutView="100" workbookViewId="0">
      <selection activeCell="BF53" sqref="BF53"/>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3vHt/zoKK6tpC8SBEv07fhzR4kgzvxXJ3Qs/mLSiOblpoiagJ72ER/GuqVfqAs4IhPFjfYqmfJB2LJVJ4FcGA==" saltValue="3Ttou1Tbpyr91ar3iymX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T41"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mcQGK6CpSSSL+zXBgWWSQ2bAnP0sgREyZXArgYjrsRsBxXwfv7nN6TLvuiEpVCCWB4DrLXJGAT78e1izn0uA==" saltValue="vobBVYcEBwiVCnLdiktsY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645300</v>
      </c>
      <c r="AP9" s="281">
        <v>193726</v>
      </c>
      <c r="AQ9" s="282">
        <v>255467</v>
      </c>
      <c r="AR9" s="283">
        <v>-24.2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144586</v>
      </c>
      <c r="AP10" s="284">
        <v>43406</v>
      </c>
      <c r="AQ10" s="285">
        <v>29275</v>
      </c>
      <c r="AR10" s="286">
        <v>48.3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137943</v>
      </c>
      <c r="AP11" s="284">
        <v>41412</v>
      </c>
      <c r="AQ11" s="285">
        <v>3959</v>
      </c>
      <c r="AR11" s="286">
        <v>946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t="s">
        <v>510</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30280</v>
      </c>
      <c r="AP13" s="284">
        <v>9090</v>
      </c>
      <c r="AQ13" s="285">
        <v>9349</v>
      </c>
      <c r="AR13" s="286">
        <v>-2.8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21823</v>
      </c>
      <c r="AP14" s="284">
        <v>6551</v>
      </c>
      <c r="AQ14" s="285">
        <v>4659</v>
      </c>
      <c r="AR14" s="286">
        <v>40.6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-52178</v>
      </c>
      <c r="AP15" s="284">
        <v>-15664</v>
      </c>
      <c r="AQ15" s="285">
        <v>-18111</v>
      </c>
      <c r="AR15" s="286">
        <v>-13.5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927754</v>
      </c>
      <c r="AP16" s="284">
        <v>278521</v>
      </c>
      <c r="AQ16" s="285">
        <v>284598</v>
      </c>
      <c r="AR16" s="286">
        <v>-2.1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18.309999999999999</v>
      </c>
      <c r="AP21" s="298">
        <v>25.07</v>
      </c>
      <c r="AQ21" s="299">
        <v>-6.76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96.7</v>
      </c>
      <c r="AP22" s="303">
        <v>94.5</v>
      </c>
      <c r="AQ22" s="304">
        <v>2.2000000000000002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486730</v>
      </c>
      <c r="AP32" s="312">
        <v>146121</v>
      </c>
      <c r="AQ32" s="313">
        <v>156764</v>
      </c>
      <c r="AR32" s="314">
        <v>-6.8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510</v>
      </c>
      <c r="AP34" s="312" t="s">
        <v>510</v>
      </c>
      <c r="AQ34" s="313" t="s">
        <v>510</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115525</v>
      </c>
      <c r="AP35" s="312">
        <v>34682</v>
      </c>
      <c r="AQ35" s="313">
        <v>30923</v>
      </c>
      <c r="AR35" s="314">
        <v>12.2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1066</v>
      </c>
      <c r="AP36" s="312">
        <v>320</v>
      </c>
      <c r="AQ36" s="313">
        <v>4657</v>
      </c>
      <c r="AR36" s="314">
        <v>-93.1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510</v>
      </c>
      <c r="AP37" s="312" t="s">
        <v>510</v>
      </c>
      <c r="AQ37" s="313">
        <v>888</v>
      </c>
      <c r="AR37" s="314" t="s">
        <v>510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21</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-32061</v>
      </c>
      <c r="AP39" s="312">
        <v>-9625</v>
      </c>
      <c r="AQ39" s="313">
        <v>-6724</v>
      </c>
      <c r="AR39" s="314">
        <v>43.1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-439229</v>
      </c>
      <c r="AP40" s="312">
        <v>-131861</v>
      </c>
      <c r="AQ40" s="313">
        <v>-136123</v>
      </c>
      <c r="AR40" s="314">
        <v>-3.1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132031</v>
      </c>
      <c r="AP41" s="312">
        <v>39637</v>
      </c>
      <c r="AQ41" s="313">
        <v>50405</v>
      </c>
      <c r="AR41" s="314">
        <v>-21.4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1001679</v>
      </c>
      <c r="AN51" s="334">
        <v>269052</v>
      </c>
      <c r="AO51" s="335">
        <v>46.3</v>
      </c>
      <c r="AP51" s="336">
        <v>228215</v>
      </c>
      <c r="AQ51" s="337">
        <v>-14.8</v>
      </c>
      <c r="AR51" s="338">
        <v>61.1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236393</v>
      </c>
      <c r="AN52" s="342">
        <v>63495</v>
      </c>
      <c r="AO52" s="343">
        <v>140.19999999999999</v>
      </c>
      <c r="AP52" s="344">
        <v>117571</v>
      </c>
      <c r="AQ52" s="345">
        <v>10.5</v>
      </c>
      <c r="AR52" s="346">
        <v>129.69999999999999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1203190</v>
      </c>
      <c r="AN53" s="334">
        <v>331914</v>
      </c>
      <c r="AO53" s="335">
        <v>23.4</v>
      </c>
      <c r="AP53" s="336">
        <v>264232</v>
      </c>
      <c r="AQ53" s="337">
        <v>15.8</v>
      </c>
      <c r="AR53" s="338">
        <v>7.6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604902</v>
      </c>
      <c r="AN54" s="342">
        <v>166870</v>
      </c>
      <c r="AO54" s="343">
        <v>162.80000000000001</v>
      </c>
      <c r="AP54" s="344">
        <v>133959</v>
      </c>
      <c r="AQ54" s="345">
        <v>13.9</v>
      </c>
      <c r="AR54" s="346">
        <v>148.9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966504</v>
      </c>
      <c r="AN55" s="334">
        <v>274575</v>
      </c>
      <c r="AO55" s="335">
        <v>-17.3</v>
      </c>
      <c r="AP55" s="336">
        <v>263613</v>
      </c>
      <c r="AQ55" s="337">
        <v>-0.2</v>
      </c>
      <c r="AR55" s="338">
        <v>-17.100000000000001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541125</v>
      </c>
      <c r="AN56" s="342">
        <v>153729</v>
      </c>
      <c r="AO56" s="343">
        <v>-7.9</v>
      </c>
      <c r="AP56" s="344">
        <v>128823</v>
      </c>
      <c r="AQ56" s="345">
        <v>-3.8</v>
      </c>
      <c r="AR56" s="346">
        <v>-4.0999999999999996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667312</v>
      </c>
      <c r="AN57" s="334">
        <v>194665</v>
      </c>
      <c r="AO57" s="335">
        <v>-29.1</v>
      </c>
      <c r="AP57" s="336">
        <v>362690</v>
      </c>
      <c r="AQ57" s="337">
        <v>37.6</v>
      </c>
      <c r="AR57" s="338">
        <v>-66.7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317558</v>
      </c>
      <c r="AN58" s="342">
        <v>92637</v>
      </c>
      <c r="AO58" s="343">
        <v>-39.700000000000003</v>
      </c>
      <c r="AP58" s="344">
        <v>172580</v>
      </c>
      <c r="AQ58" s="345">
        <v>34</v>
      </c>
      <c r="AR58" s="346">
        <v>-73.7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746773</v>
      </c>
      <c r="AN59" s="334">
        <v>224189</v>
      </c>
      <c r="AO59" s="335">
        <v>15.2</v>
      </c>
      <c r="AP59" s="336">
        <v>296093</v>
      </c>
      <c r="AQ59" s="337">
        <v>-18.399999999999999</v>
      </c>
      <c r="AR59" s="338">
        <v>33.6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209647</v>
      </c>
      <c r="AN60" s="342">
        <v>62938</v>
      </c>
      <c r="AO60" s="343">
        <v>-32.1</v>
      </c>
      <c r="AP60" s="344">
        <v>140545</v>
      </c>
      <c r="AQ60" s="345">
        <v>-18.600000000000001</v>
      </c>
      <c r="AR60" s="346">
        <v>-13.5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917092</v>
      </c>
      <c r="AN61" s="349">
        <v>258879</v>
      </c>
      <c r="AO61" s="350">
        <v>7.7</v>
      </c>
      <c r="AP61" s="351">
        <v>282969</v>
      </c>
      <c r="AQ61" s="352">
        <v>4</v>
      </c>
      <c r="AR61" s="338">
        <v>3.7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381925</v>
      </c>
      <c r="AN62" s="342">
        <v>107934</v>
      </c>
      <c r="AO62" s="343">
        <v>44.7</v>
      </c>
      <c r="AP62" s="344">
        <v>138696</v>
      </c>
      <c r="AQ62" s="345">
        <v>7.2</v>
      </c>
      <c r="AR62" s="346">
        <v>37.5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imAgbIt//jvS6I+0QmQU2OPLSeoWPOfU0Ktbhs12gQ51gGzbu8vFtAZe+p0GpuL0XaHv8lFwi2qQmkdEaVg7A==" saltValue="Nmppku3HA2yJOeyjbbFF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I103" sqref="BI103"/>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DPL086tTyt1zTKHEejIJKzrp7WJUMiXN0qOmEf1OWJOQUUvy3JgmhzFJB3ZRCjJ5oOH5KmhnwzOqJ/XrCa+xZg==" saltValue="IvMxxYQwKQhInHvw0JI/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102" sqref="AF102"/>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2fVYBmze2wrzBoAKe3MtSu2f0Gm9SFsxDz5qicBFkmpdqf7HDzviWPagQ3sTW8mfFk/kZVA4JCy6Q5jmw0W7VQ==" saltValue="s5jNGV/pWml1qRO91ZVZx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P44" sqref="P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21.23</v>
      </c>
      <c r="G47" s="12">
        <v>21.52</v>
      </c>
      <c r="H47" s="12">
        <v>20.68</v>
      </c>
      <c r="I47" s="12">
        <v>19.13</v>
      </c>
      <c r="J47" s="13">
        <v>19.670000000000002</v>
      </c>
    </row>
    <row r="48" spans="2:10" ht="57.75" customHeight="1" x14ac:dyDescent="0.2">
      <c r="B48" s="14"/>
      <c r="C48" s="1141" t="s">
        <v>4</v>
      </c>
      <c r="D48" s="1141"/>
      <c r="E48" s="1142"/>
      <c r="F48" s="15">
        <v>5.16</v>
      </c>
      <c r="G48" s="16">
        <v>5.4</v>
      </c>
      <c r="H48" s="16">
        <v>3.72</v>
      </c>
      <c r="I48" s="16">
        <v>3.99</v>
      </c>
      <c r="J48" s="17">
        <v>3.87</v>
      </c>
    </row>
    <row r="49" spans="2:10" ht="57.75" customHeight="1" thickBot="1" x14ac:dyDescent="0.25">
      <c r="B49" s="18"/>
      <c r="C49" s="1143" t="s">
        <v>5</v>
      </c>
      <c r="D49" s="1143"/>
      <c r="E49" s="1144"/>
      <c r="F49" s="19">
        <v>4.7300000000000004</v>
      </c>
      <c r="G49" s="20">
        <v>3.17</v>
      </c>
      <c r="H49" s="20">
        <v>1.36</v>
      </c>
      <c r="I49" s="20">
        <v>2.77</v>
      </c>
      <c r="J49" s="21" t="s">
        <v>556</v>
      </c>
    </row>
    <row r="50" spans="2:10" ht="13.2" x14ac:dyDescent="0.2"/>
  </sheetData>
  <sheetProtection algorithmName="SHA-512" hashValue="VT9JvsgWk6iea0xUrKwpIZPMMDz9JBCqvt14D9JWRh+6yChvAulANU7NBw19gCib6oK/FotAVAsyMtxCfaLWCQ==" saltValue="ZgSMdviMCHftFDhtul0z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2024-03-22T02:46:53Z</cp:lastPrinted>
  <dcterms:created xsi:type="dcterms:W3CDTF">2024-02-04T23:32:21Z</dcterms:created>
  <dcterms:modified xsi:type="dcterms:W3CDTF">2024-03-22T02:46:56Z</dcterms:modified>
  <cp:category/>
</cp:coreProperties>
</file>