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002\Desktop\"/>
    </mc:Choice>
  </mc:AlternateContent>
  <bookViews>
    <workbookView xWindow="0" yWindow="0" windowWidth="28800" windowHeight="141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2" i="8" l="1"/>
  <c r="G62" i="8"/>
  <c r="H61" i="8"/>
  <c r="G61" i="8"/>
  <c r="F61" i="8"/>
  <c r="H60" i="8"/>
  <c r="G60" i="8"/>
  <c r="F60" i="8"/>
  <c r="H59" i="8"/>
  <c r="G59" i="8"/>
  <c r="F59" i="8"/>
  <c r="H58" i="8"/>
  <c r="G58" i="8"/>
  <c r="F58" i="8"/>
  <c r="CR102" i="12" l="1"/>
  <c r="CR8" i="12"/>
  <c r="CR7" i="12"/>
  <c r="CM8" i="12"/>
  <c r="CM7" i="12"/>
  <c r="CH8" i="12"/>
  <c r="CH7" i="12"/>
  <c r="AP88" i="12"/>
  <c r="AF88" i="12"/>
  <c r="AF70" i="12"/>
  <c r="AA70" i="12"/>
  <c r="V70" i="12"/>
  <c r="Q70" i="12"/>
  <c r="AU88" i="12"/>
  <c r="AU69" i="12"/>
  <c r="AP69" i="12"/>
  <c r="AF69" i="12"/>
  <c r="AA69" i="12"/>
  <c r="V69" i="12"/>
  <c r="Q69" i="12"/>
  <c r="AU68" i="12"/>
  <c r="AP68" i="12"/>
  <c r="AF68" i="12"/>
  <c r="AA68" i="12"/>
  <c r="V68" i="12"/>
  <c r="Q68" i="12"/>
  <c r="AU63" i="12"/>
  <c r="AP63" i="12"/>
  <c r="AF63" i="12"/>
  <c r="AU35" i="12"/>
  <c r="AU34" i="12"/>
  <c r="AU32" i="12"/>
  <c r="AU33" i="12"/>
  <c r="AU31" i="12"/>
  <c r="AP35" i="12"/>
  <c r="AP34" i="12"/>
  <c r="AP33" i="12"/>
  <c r="AP32" i="12"/>
  <c r="AP31" i="12"/>
  <c r="AK35" i="12"/>
  <c r="AK34" i="12"/>
  <c r="AK33" i="12"/>
  <c r="AK32" i="12"/>
  <c r="AK31" i="12"/>
  <c r="AK30" i="12"/>
  <c r="AK29" i="12"/>
  <c r="AK28" i="12"/>
  <c r="AA35" i="12"/>
  <c r="AA34" i="12"/>
  <c r="AA33" i="12"/>
  <c r="AA32" i="12"/>
  <c r="AA31" i="12"/>
  <c r="AA30" i="12"/>
  <c r="AA29" i="12"/>
  <c r="AA28" i="12"/>
  <c r="V35" i="12"/>
  <c r="V34" i="12"/>
  <c r="V33" i="12"/>
  <c r="V32" i="12"/>
  <c r="V31" i="12"/>
  <c r="V30" i="12"/>
  <c r="V29" i="12"/>
  <c r="V28" i="12"/>
  <c r="Q35" i="12"/>
  <c r="Q34" i="12"/>
  <c r="Q33" i="12"/>
  <c r="Q32" i="12"/>
  <c r="Q31" i="12"/>
  <c r="Q30" i="12"/>
  <c r="Q29" i="12"/>
  <c r="Q28" i="12"/>
  <c r="AP23" i="12"/>
  <c r="AP7" i="12"/>
  <c r="AK7" i="12"/>
  <c r="AA23" i="12"/>
  <c r="V23" i="12"/>
  <c r="Q23" i="12"/>
  <c r="AF23" i="12"/>
  <c r="AA7" i="12"/>
  <c r="V7" i="12"/>
  <c r="Q7" i="12"/>
  <c r="AF35" i="12" l="1"/>
  <c r="AF34" i="12"/>
  <c r="AF33" i="12"/>
  <c r="AF32" i="12"/>
  <c r="AF31" i="12"/>
  <c r="AF30" i="12"/>
  <c r="AF29" i="12"/>
  <c r="AF28" i="12"/>
  <c r="AF7" i="12"/>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<sst xmlns="http://schemas.openxmlformats.org/spreadsheetml/2006/main" count="1102" uniqueCount="563">
  <si>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</si>
  <si>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</si>
  <si>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</si>
  <si>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</si>
  <si>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</si>
  <si>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</si>
  <si>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</si>
  <si>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</si>
  <si>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</si>
  <si>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</si>
  <si>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</si>
  <si>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</si>
  <si>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</si>
  <si>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</si>
  <si>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</si>
  <si>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</si>
  <si>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</si>
  <si>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</si>
  <si>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</si>
  <si>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</si>
  <si>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</si>
  <si>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</si>
  <si>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</si>
  <si>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</si>
  <si>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</si>
  <si>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</si>
  <si>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</si>
  <si>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</si>
  <si>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</si>
  <si>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</si>
  <si>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</si>
  <si>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</si>
  <si>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</si>
  <si>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</si>
  <si>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</si>
  <si>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</si>
  <si>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</si>
  <si>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</si>
  <si>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</si>
  <si>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</si>
  <si>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</si>
  <si>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</si>
  <si>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</si>
  <si>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</si>
  <si>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</si>
  <si>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</si>
  <si>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</si>
  <si>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</si>
  <si>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</si>
  <si>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</si>
  <si>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</si>
  <si>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</si>
  <si>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</si>
  <si>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</si>
  <si>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</si>
  <si>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</si>
  <si>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</si>
  <si>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</si>
  <si>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</si>
  <si>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</si>
  <si>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</si>
  <si>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</si>
  <si>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</si>
  <si>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</si>
  <si>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</si>
  <si>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</si>
  <si>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</si>
  <si>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</si>
  <si>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</si>
  <si>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</si>
  <si>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</si>
  <si>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</si>
  <si>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</si>
  <si>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</si>
  <si>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</si>
  <si>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</si>
  <si>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</si>
  <si>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</si>
  <si>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</si>
  <si>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</si>
  <si>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</si>
  <si>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</si>
  <si>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</si>
  <si>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</si>
  <si>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</si>
  <si>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</si>
  <si>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</si>
  <si>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</si>
  <si>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</si>
  <si>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</si>
  <si>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</si>
  <si>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</si>
  <si>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</si>
  <si>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</si>
  <si>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乙部町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</si>
  <si>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</si>
  <si>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</si>
  <si>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</si>
  <si>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</si>
  <si>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</si>
  <si>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</si>
  <si>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</si>
  <si>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</si>
  <si>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</si>
  <si>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</si>
  <si>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</si>
  <si>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</si>
  <si>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</si>
  <si>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</si>
  <si>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</si>
  <si>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</si>
  <si>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</si>
  <si>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</si>
  <si>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</si>
  <si>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</si>
  <si>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</si>
  <si>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</si>
  <si>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</si>
  <si>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</si>
  <si>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</si>
  <si>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</si>
  <si>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</si>
  <si>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</si>
  <si>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</si>
  <si>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</si>
  <si>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</si>
  <si>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</si>
  <si>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</si>
  <si>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</si>
  <si>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</si>
  <si>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</si>
  <si>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</si>
  <si>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</si>
  <si>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</si>
  <si>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</si>
  <si>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</si>
  <si>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</si>
  <si>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</si>
  <si>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</si>
  <si>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</si>
  <si>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</si>
  <si>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</si>
  <si>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</si>
  <si>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</si>
  <si>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-2.7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</si>
  <si>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</si>
  <si>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</si>
  <si>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</si>
  <si>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</si>
  <si>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</si>
  <si>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</si>
  <si>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</si>
  <si>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</si>
  <si>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</si>
  <si>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</si>
  <si>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</si>
  <si>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</si>
  <si>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</si>
  <si>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</si>
  <si>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</si>
  <si>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</si>
  <si>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</si>
  <si>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</si>
  <si>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</si>
  <si>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</si>
  <si>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</si>
  <si>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</si>
  <si>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</si>
  <si>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</si>
  <si>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</si>
  <si>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</si>
  <si>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</si>
  <si>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</si>
  <si>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</si>
  <si>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</si>
  <si>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</si>
  <si>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</si>
  <si>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</si>
  <si>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</si>
  <si>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</si>
  <si>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</si>
  <si>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</si>
  <si>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</si>
  <si>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</si>
  <si>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</si>
  <si>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</si>
  <si>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</si>
  <si>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</si>
  <si>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</si>
  <si>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</si>
  <si>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</si>
  <si>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</si>
  <si>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</si>
  <si>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</si>
  <si>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</si>
  <si>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</si>
  <si>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</si>
  <si>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</si>
  <si>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</si>
  <si>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</si>
  <si>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</si>
  <si>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</si>
  <si>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</si>
  <si>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</si>
  <si>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北海道乙部町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</si>
  <si>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</si>
  <si>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</si>
  <si>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</si>
  <si>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</si>
  <si>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</si>
  <si>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</si>
  <si>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</si>
  <si>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</si>
  <si>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</si>
  <si>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</si>
  <si>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</si>
  <si>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</si>
  <si>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</si>
  <si>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</si>
  <si>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</si>
  <si>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</si>
  <si>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</si>
  <si>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</si>
  <si>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</si>
  <si>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</si>
  <si>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</si>
  <si>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</si>
  <si>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</si>
  <si>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</si>
  <si>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</si>
  <si>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</si>
  <si>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</si>
  <si>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</si>
  <si>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</si>
  <si>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</si>
  <si>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</si>
  <si>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</si>
  <si>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</si>
  <si>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</si>
  <si>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</si>
  <si>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</si>
  <si>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</si>
  <si>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</si>
  <si>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</si>
  <si>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</si>
  <si>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</si>
  <si>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</si>
  <si>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</si>
  <si>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</si>
  <si>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</si>
  <si>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</si>
  <si>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</si>
  <si>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</si>
  <si>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</si>
  <si>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</si>
  <si>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</si>
  <si>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</si>
  <si>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</si>
  <si>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</si>
  <si>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</si>
  <si>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</si>
  <si>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</si>
  <si>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</si>
  <si>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</si>
  <si>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</si>
  <si>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</si>
  <si>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</si>
  <si>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</si>
  <si>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</si>
  <si>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</si>
  <si>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</si>
  <si>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</si>
  <si>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</si>
  <si>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</si>
  <si>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</si>
  <si>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</si>
  <si>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</si>
  <si>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</si>
  <si>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</si>
  <si>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</si>
  <si>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</si>
  <si>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</si>
  <si>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</si>
  <si>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</si>
  <si>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</si>
  <si>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</si>
  <si>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</si>
  <si>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</si>
  <si>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</si>
  <si>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</si>
  <si>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</si>
  <si>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</si>
  <si>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</si>
  <si>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</si>
  <si>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</si>
  <si>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</si>
  <si>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</si>
  <si>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</si>
  <si>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</si>
  <si>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</si>
  <si>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</si>
  <si>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</si>
  <si>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</si>
  <si>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</si>
  <si>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</si>
  <si>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</si>
  <si>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</si>
  <si>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</si>
  <si>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</si>
  <si>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</si>
  <si>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</si>
  <si>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</si>
  <si>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</si>
  <si>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</si>
  <si>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</si>
  <si>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</si>
  <si>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</si>
  <si>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</si>
  <si>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</si>
  <si>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</si>
  <si>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</si>
  <si>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</si>
  <si>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</si>
  <si>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</si>
  <si>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</si>
  <si>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</si>
  <si>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</si>
  <si>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</si>
  <si>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</si>
  <si>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</si>
  <si>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</si>
  <si>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</si>
  <si>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</si>
  <si>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</si>
  <si>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</si>
  <si>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</si>
  <si>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</si>
  <si>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</si>
  <si>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</si>
  <si>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</si>
  <si>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</si>
  <si>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</si>
  <si>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</si>
  <si>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</si>
  <si>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</si>
  <si>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</si>
  <si>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</si>
  <si>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</si>
  <si>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</si>
  <si>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</si>
  <si>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</si>
  <si>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</si>
  <si>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</si>
  <si>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</si>
  <si>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</si>
  <si>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北海道乙部町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</si>
  <si>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</si>
  <si>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</si>
  <si>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</si>
  <si>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</si>
  <si>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</si>
  <si>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</si>
  <si>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</si>
  <si>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</si>
  <si>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</si>
  <si>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</si>
  <si>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</si>
  <si>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</si>
  <si>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</si>
  <si>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</si>
  <si>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</si>
  <si>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</si>
  <si>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</si>
  <si>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</si>
  <si>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</si>
  <si>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</si>
  <si>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</si>
  <si>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</si>
  <si>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</si>
  <si>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</si>
  <si>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</si>
  <si>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</si>
  <si>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</si>
  <si>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</si>
  <si>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</si>
  <si>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</si>
  <si>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</si>
  <si>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</si>
  <si>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</si>
  <si>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</si>
  <si>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</si>
  <si>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介護保険特別会計（保険事業勘定）</t>
    <phoneticPr fontId="5"/>
  </si>
  <si>
    <t>介護保険特別会計（サービス事業勘定）</t>
    <phoneticPr fontId="5"/>
  </si>
  <si>
    <t>国民健康保険病院事業会計</t>
    <phoneticPr fontId="5"/>
  </si>
  <si>
    <t>法適用企業</t>
    <phoneticPr fontId="5"/>
  </si>
  <si>
    <t>簡易水道事業特別会計</t>
    <phoneticPr fontId="5"/>
  </si>
  <si>
    <t>法非適用企業</t>
    <phoneticPr fontId="5"/>
  </si>
  <si>
    <t>公共下水道事業特別会計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</si>
  <si>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</si>
  <si>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</si>
  <si>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</si>
  <si>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</si>
  <si>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</si>
  <si>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</si>
  <si>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</si>
  <si>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</si>
  <si>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</si>
  <si>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</si>
  <si>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</si>
  <si>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</si>
  <si>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</si>
  <si>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</si>
  <si>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</si>
  <si>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</si>
  <si>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</si>
  <si>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</si>
  <si>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</si>
  <si>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</si>
  <si>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</si>
  <si>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</si>
  <si>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</si>
  <si>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</si>
  <si>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</si>
  <si>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</si>
  <si>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</si>
  <si>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</si>
  <si>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</si>
  <si>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</si>
  <si>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</si>
  <si>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</si>
  <si>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</si>
  <si>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</si>
  <si>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</si>
  <si>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</si>
  <si>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</si>
  <si>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</si>
  <si>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</si>
  <si>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</si>
  <si>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</si>
  <si>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</si>
  <si>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</si>
  <si>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</si>
  <si>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</si>
  <si>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</si>
  <si>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</si>
  <si>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</si>
  <si>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</si>
  <si>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</si>
  <si>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</si>
  <si>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</si>
  <si>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</si>
  <si>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</si>
  <si>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</si>
  <si>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</si>
  <si>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</si>
  <si>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</si>
  <si>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</si>
  <si>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</si>
  <si>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</si>
  <si>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</si>
  <si>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</si>
  <si>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</si>
  <si>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</si>
  <si>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</si>
  <si>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</si>
  <si>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</si>
  <si>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</si>
  <si>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</si>
  <si>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</si>
  <si>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</si>
  <si>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</si>
  <si>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</si>
  <si>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</si>
  <si>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</si>
  <si>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</si>
  <si>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</si>
  <si>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</si>
  <si>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</si>
  <si>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</si>
  <si>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</si>
  <si>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</si>
  <si>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</si>
  <si>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</si>
  <si>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</si>
  <si>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</si>
  <si>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</si>
  <si>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</si>
  <si>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</si>
  <si>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</si>
  <si>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</si>
  <si>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</si>
  <si>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</si>
  <si>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</si>
  <si>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</si>
  <si>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</si>
  <si>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</si>
  <si>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</si>
  <si>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</si>
  <si>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</si>
  <si>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</si>
  <si>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</si>
  <si>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</si>
  <si>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</si>
  <si>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</si>
  <si>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</si>
  <si>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</si>
  <si>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</si>
  <si>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</si>
  <si>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</si>
  <si>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</si>
  <si>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</si>
  <si>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</si>
  <si>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</si>
  <si>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</si>
  <si>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</si>
  <si>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</si>
  <si>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</si>
  <si>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</si>
  <si>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</si>
  <si>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</si>
  <si>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</si>
  <si>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</si>
  <si>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</si>
  <si>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</si>
  <si>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</si>
  <si>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</si>
  <si>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</si>
  <si>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</si>
  <si>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</si>
  <si>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</si>
  <si>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</si>
  <si>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</si>
  <si>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</si>
  <si>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</si>
  <si>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0.10</t>
  </si>
  <si>
    <t>▲ 0.03</t>
  </si>
  <si>
    <t>国民健康保険病院事業会計</t>
  </si>
  <si>
    <t>簡易水道事業特別会計</t>
  </si>
  <si>
    <t>一般会計</t>
  </si>
  <si>
    <t>公共下水道事業特別会計</t>
  </si>
  <si>
    <t>国民健康保険事業特別会計</t>
  </si>
  <si>
    <t>介護保険特別会計（サービス事業勘定）</t>
  </si>
  <si>
    <t>介護保険特別会計（保険事業勘定）</t>
  </si>
  <si>
    <t>漁業集落排水事業特別会計</t>
  </si>
  <si>
    <t>その他会計（赤字）</t>
  </si>
  <si>
    <t>その他会計（黒字）</t>
  </si>
  <si>
    <t>R01</t>
    <phoneticPr fontId="5"/>
  </si>
  <si>
    <t>R02</t>
    <phoneticPr fontId="5"/>
  </si>
  <si>
    <t>R03</t>
    <phoneticPr fontId="5"/>
  </si>
  <si>
    <t>R04</t>
    <phoneticPr fontId="5"/>
  </si>
  <si>
    <t>R05</t>
    <phoneticPr fontId="5"/>
  </si>
  <si>
    <t>南部桧山衛生処理組合</t>
    <rPh sb="0" eb="2">
      <t>ナンブ</t>
    </rPh>
    <rPh sb="2" eb="4">
      <t>ヒヤマ</t>
    </rPh>
    <rPh sb="4" eb="6">
      <t>エイセイ</t>
    </rPh>
    <rPh sb="6" eb="8">
      <t>ショリ</t>
    </rPh>
    <rPh sb="8" eb="10">
      <t>クミアイ</t>
    </rPh>
    <phoneticPr fontId="2"/>
  </si>
  <si>
    <t>檜山広域行政組合</t>
    <rPh sb="0" eb="2">
      <t>ヒヤマ</t>
    </rPh>
    <rPh sb="2" eb="4">
      <t>コウイキ</t>
    </rPh>
    <rPh sb="4" eb="6">
      <t>ギョウセイ</t>
    </rPh>
    <rPh sb="6" eb="8">
      <t>クミアイ</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</si>
  <si>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</si>
  <si>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乙部振興公社</t>
    <rPh sb="0" eb="2">
      <t>オトベ</t>
    </rPh>
    <rPh sb="2" eb="4">
      <t>シンコウ</t>
    </rPh>
    <rPh sb="4" eb="6">
      <t>コウシャ</t>
    </rPh>
    <phoneticPr fontId="2"/>
  </si>
  <si>
    <t>乙部観光</t>
    <rPh sb="0" eb="2">
      <t>オトベ</t>
    </rPh>
    <rPh sb="2" eb="4">
      <t>カンコウ</t>
    </rPh>
    <phoneticPr fontId="2"/>
  </si>
  <si>
    <t>-</t>
    <phoneticPr fontId="2"/>
  </si>
  <si>
    <t>公共施設等整備基金</t>
    <rPh sb="0" eb="2">
      <t>コウキョウ</t>
    </rPh>
    <rPh sb="2" eb="4">
      <t>シセツ</t>
    </rPh>
    <rPh sb="4" eb="5">
      <t>トウ</t>
    </rPh>
    <rPh sb="5" eb="7">
      <t>セイビ</t>
    </rPh>
    <rPh sb="7" eb="9">
      <t>キキン</t>
    </rPh>
    <phoneticPr fontId="5"/>
  </si>
  <si>
    <t>ふるさと創生事業推進基金</t>
    <rPh sb="4" eb="6">
      <t>ソウセイ</t>
    </rPh>
    <rPh sb="6" eb="8">
      <t>ジギョウ</t>
    </rPh>
    <rPh sb="8" eb="10">
      <t>スイシン</t>
    </rPh>
    <rPh sb="10" eb="12">
      <t>キキン</t>
    </rPh>
    <phoneticPr fontId="2"/>
  </si>
  <si>
    <t>地域福祉基金</t>
    <rPh sb="0" eb="2">
      <t>チイキ</t>
    </rPh>
    <rPh sb="2" eb="4">
      <t>フクシ</t>
    </rPh>
    <rPh sb="4" eb="6">
      <t>キキン</t>
    </rPh>
    <phoneticPr fontId="2"/>
  </si>
  <si>
    <t>漁業振興基金</t>
    <rPh sb="0" eb="2">
      <t>ギョギョウ</t>
    </rPh>
    <rPh sb="2" eb="4">
      <t>シンコウ</t>
    </rPh>
    <rPh sb="4" eb="6">
      <t>キキン</t>
    </rPh>
    <phoneticPr fontId="2"/>
  </si>
  <si>
    <t>地方創生応援基金</t>
    <rPh sb="0" eb="2">
      <t>チホウ</t>
    </rPh>
    <rPh sb="2" eb="4">
      <t>ソウセイ</t>
    </rPh>
    <rPh sb="4" eb="6">
      <t>オウエン</t>
    </rPh>
    <rPh sb="6" eb="8">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</si>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</sst>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362690</c:v>
                </c:pt>
                <c:pt idx="3">
                  <c:v>296093</c:v>
                </c:pt>
                <c:pt idx="4">
                  <c:v>308655</c:v>
                </c:pt>
              </c:numCache>
            </c:numRef>
          </c:val>
          <c:smooth val="0"/>
          <c:extLst>
            <c:ext xmlns:c16="http://schemas.microsoft.com/office/drawing/2014/chart" uri="{C3380CC4-5D6E-409C-BE32-E72D297353CC}">
              <c16:uniqueId val="{00000000-1B3D-4F5C-BB21-5072130B81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331914</c:v>
                </c:pt>
                <c:pt idx="1">
                  <c:v>274575</c:v>
                </c:pt>
                <c:pt idx="2">
                  <c:v>194665</c:v>
                </c:pt>
                <c:pt idx="3">
                  <c:v>224189</c:v>
                </c:pt>
                <c:pt idx="4">
                  <c:v>391822</c:v>
                </c:pt>
              </c:numCache>
            </c:numRef>
          </c:val>
          <c:smooth val="0"/>
          <c:extLst>
            <c:ext xmlns:c16="http://schemas.microsoft.com/office/drawing/2014/chart" uri="{C3380CC4-5D6E-409C-BE32-E72D297353CC}">
              <c16:uniqueId val="{00000001-1B3D-4F5C-BB21-5072130B81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5.4</c:v>
                </c:pt>
                <c:pt idx="1">
                  <c:v>3.72</c:v>
                </c:pt>
                <c:pt idx="2">
                  <c:v>3.99</c:v>
                </c:pt>
                <c:pt idx="3">
                  <c:v>3.87</c:v>
                </c:pt>
                <c:pt idx="4">
                  <c:v>3.82</c:v>
                </c:pt>
              </c:numCache>
            </c:numRef>
          </c:val>
          <c:extLst>
            <c:ext xmlns:c16="http://schemas.microsoft.com/office/drawing/2014/chart" uri="{C3380CC4-5D6E-409C-BE32-E72D297353CC}">
              <c16:uniqueId val="{00000000-8505-4134-BB8B-1DBCD450FD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21.52</c:v>
                </c:pt>
                <c:pt idx="1">
                  <c:v>20.68</c:v>
                </c:pt>
                <c:pt idx="2">
                  <c:v>19.13</c:v>
                </c:pt>
                <c:pt idx="3">
                  <c:v>19.670000000000002</c:v>
                </c:pt>
                <c:pt idx="4">
                  <c:v>19.59</c:v>
                </c:pt>
              </c:numCache>
            </c:numRef>
          </c:val>
          <c:extLst>
            <c:ext xmlns:c16="http://schemas.microsoft.com/office/drawing/2014/chart" uri="{C3380CC4-5D6E-409C-BE32-E72D297353CC}">
              <c16:uniqueId val="{00000001-8505-4134-BB8B-1DBCD450FD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3.17</c:v>
                </c:pt>
                <c:pt idx="1">
                  <c:v>1.36</c:v>
                </c:pt>
                <c:pt idx="2">
                  <c:v>2.77</c:v>
                </c:pt>
                <c:pt idx="3">
                  <c:v>-0.1</c:v>
                </c:pt>
                <c:pt idx="4">
                  <c:v>-0.03</c:v>
                </c:pt>
              </c:numCache>
            </c:numRef>
          </c:val>
          <c:smooth val="0"/>
          <c:extLst>
            <c:ext xmlns:c16="http://schemas.microsoft.com/office/drawing/2014/chart" uri="{C3380CC4-5D6E-409C-BE32-E72D297353CC}">
              <c16:uniqueId val="{00000002-8505-4134-BB8B-1DBCD450FD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151-4DAC-9997-0AA3BD9124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51-4DAC-9997-0AA3BD91242E}"/>
            </c:ext>
          </c:extLst>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0.09</c:v>
                </c:pt>
                <c:pt idx="2">
                  <c:v>#N/A</c:v>
                </c:pt>
                <c:pt idx="3">
                  <c:v>0.1</c:v>
                </c:pt>
                <c:pt idx="4">
                  <c:v>#N/A</c:v>
                </c:pt>
                <c:pt idx="5">
                  <c:v>0.09</c:v>
                </c:pt>
                <c:pt idx="6">
                  <c:v>#N/A</c:v>
                </c:pt>
                <c:pt idx="7">
                  <c:v>7.0000000000000007E-2</c:v>
                </c:pt>
                <c:pt idx="8">
                  <c:v>#N/A</c:v>
                </c:pt>
                <c:pt idx="9">
                  <c:v>0.2</c:v>
                </c:pt>
              </c:numCache>
            </c:numRef>
          </c:val>
          <c:extLst>
            <c:ext xmlns:c16="http://schemas.microsoft.com/office/drawing/2014/chart" uri="{C3380CC4-5D6E-409C-BE32-E72D297353CC}">
              <c16:uniqueId val="{00000002-5151-4DAC-9997-0AA3BD91242E}"/>
            </c:ext>
          </c:extLst>
        </c:ser>
        <c:ser>
          <c:idx val="3"/>
          <c:order val="3"/>
          <c:tx>
            <c:strRef>
              <c:f>データシート!$A$30</c:f>
              <c:strCache>
                <c:ptCount val="1"/>
                <c:pt idx="0">
                  <c:v>介護保険特別会計（保険事業勘定）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1.4</c:v>
                </c:pt>
                <c:pt idx="2">
                  <c:v>#N/A</c:v>
                </c:pt>
                <c:pt idx="3">
                  <c:v>0.82</c:v>
                </c:pt>
                <c:pt idx="4">
                  <c:v>#N/A</c:v>
                </c:pt>
                <c:pt idx="5">
                  <c:v>0.55000000000000004</c:v>
                </c:pt>
                <c:pt idx="6">
                  <c:v>#N/A</c:v>
                </c:pt>
                <c:pt idx="7">
                  <c:v>0.38</c:v>
                </c:pt>
                <c:pt idx="8">
                  <c:v>#N/A</c:v>
                </c:pt>
                <c:pt idx="9">
                  <c:v>0.22</c:v>
                </c:pt>
              </c:numCache>
            </c:numRef>
          </c:val>
          <c:extLst>
            <c:ext xmlns:c16="http://schemas.microsoft.com/office/drawing/2014/chart" uri="{C3380CC4-5D6E-409C-BE32-E72D297353CC}">
              <c16:uniqueId val="{00000003-5151-4DAC-9997-0AA3BD91242E}"/>
            </c:ext>
          </c:extLst>
        </c:ser>
        <c:ser>
          <c:idx val="4"/>
          <c:order val="4"/>
          <c:tx>
            <c:strRef>
              <c:f>データシート!$A$31</c:f>
              <c:strCache>
                <c:ptCount val="1"/>
                <c:pt idx="0">
                  <c:v>介護保険特別会計（サービス事業勘定）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1.59</c:v>
                </c:pt>
                <c:pt idx="2">
                  <c:v>#N/A</c:v>
                </c:pt>
                <c:pt idx="3">
                  <c:v>0.74</c:v>
                </c:pt>
                <c:pt idx="4">
                  <c:v>#N/A</c:v>
                </c:pt>
                <c:pt idx="5">
                  <c:v>0.88</c:v>
                </c:pt>
                <c:pt idx="6">
                  <c:v>#N/A</c:v>
                </c:pt>
                <c:pt idx="7">
                  <c:v>0.65</c:v>
                </c:pt>
                <c:pt idx="8">
                  <c:v>#N/A</c:v>
                </c:pt>
                <c:pt idx="9">
                  <c:v>0.28999999999999998</c:v>
                </c:pt>
              </c:numCache>
            </c:numRef>
          </c:val>
          <c:extLst>
            <c:ext xmlns:c16="http://schemas.microsoft.com/office/drawing/2014/chart" uri="{C3380CC4-5D6E-409C-BE32-E72D297353CC}">
              <c16:uniqueId val="{00000004-5151-4DAC-9997-0AA3BD91242E}"/>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0.73</c:v>
                </c:pt>
                <c:pt idx="2">
                  <c:v>#N/A</c:v>
                </c:pt>
                <c:pt idx="3">
                  <c:v>0.55000000000000004</c:v>
                </c:pt>
                <c:pt idx="4">
                  <c:v>#N/A</c:v>
                </c:pt>
                <c:pt idx="5">
                  <c:v>0.37</c:v>
                </c:pt>
                <c:pt idx="6">
                  <c:v>#N/A</c:v>
                </c:pt>
                <c:pt idx="7">
                  <c:v>0.41</c:v>
                </c:pt>
                <c:pt idx="8">
                  <c:v>#N/A</c:v>
                </c:pt>
                <c:pt idx="9">
                  <c:v>0.33</c:v>
                </c:pt>
              </c:numCache>
            </c:numRef>
          </c:val>
          <c:extLst>
            <c:ext xmlns:c16="http://schemas.microsoft.com/office/drawing/2014/chart" uri="{C3380CC4-5D6E-409C-BE32-E72D297353CC}">
              <c16:uniqueId val="{00000005-5151-4DAC-9997-0AA3BD91242E}"/>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0.14000000000000001</c:v>
                </c:pt>
                <c:pt idx="2">
                  <c:v>#N/A</c:v>
                </c:pt>
                <c:pt idx="3">
                  <c:v>0.1</c:v>
                </c:pt>
                <c:pt idx="4">
                  <c:v>#N/A</c:v>
                </c:pt>
                <c:pt idx="5">
                  <c:v>0.15</c:v>
                </c:pt>
                <c:pt idx="6">
                  <c:v>#N/A</c:v>
                </c:pt>
                <c:pt idx="7">
                  <c:v>0.19</c:v>
                </c:pt>
                <c:pt idx="8">
                  <c:v>#N/A</c:v>
                </c:pt>
                <c:pt idx="9">
                  <c:v>1.37</c:v>
                </c:pt>
              </c:numCache>
            </c:numRef>
          </c:val>
          <c:extLst>
            <c:ext xmlns:c16="http://schemas.microsoft.com/office/drawing/2014/chart" uri="{C3380CC4-5D6E-409C-BE32-E72D297353CC}">
              <c16:uniqueId val="{00000006-5151-4DAC-9997-0AA3BD91242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5.4</c:v>
                </c:pt>
                <c:pt idx="2">
                  <c:v>#N/A</c:v>
                </c:pt>
                <c:pt idx="3">
                  <c:v>3.71</c:v>
                </c:pt>
                <c:pt idx="4">
                  <c:v>#N/A</c:v>
                </c:pt>
                <c:pt idx="5">
                  <c:v>3.99</c:v>
                </c:pt>
                <c:pt idx="6">
                  <c:v>#N/A</c:v>
                </c:pt>
                <c:pt idx="7">
                  <c:v>3.86</c:v>
                </c:pt>
                <c:pt idx="8">
                  <c:v>#N/A</c:v>
                </c:pt>
                <c:pt idx="9">
                  <c:v>3.81</c:v>
                </c:pt>
              </c:numCache>
            </c:numRef>
          </c:val>
          <c:extLst>
            <c:ext xmlns:c16="http://schemas.microsoft.com/office/drawing/2014/chart" uri="{C3380CC4-5D6E-409C-BE32-E72D297353CC}">
              <c16:uniqueId val="{00000007-5151-4DAC-9997-0AA3BD91242E}"/>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0.28000000000000003</c:v>
                </c:pt>
                <c:pt idx="2">
                  <c:v>#N/A</c:v>
                </c:pt>
                <c:pt idx="3">
                  <c:v>0.35</c:v>
                </c:pt>
                <c:pt idx="4">
                  <c:v>#N/A</c:v>
                </c:pt>
                <c:pt idx="5">
                  <c:v>0.21</c:v>
                </c:pt>
                <c:pt idx="6">
                  <c:v>#N/A</c:v>
                </c:pt>
                <c:pt idx="7">
                  <c:v>0.25</c:v>
                </c:pt>
                <c:pt idx="8">
                  <c:v>#N/A</c:v>
                </c:pt>
                <c:pt idx="9">
                  <c:v>7.71</c:v>
                </c:pt>
              </c:numCache>
            </c:numRef>
          </c:val>
          <c:extLst>
            <c:ext xmlns:c16="http://schemas.microsoft.com/office/drawing/2014/chart" uri="{C3380CC4-5D6E-409C-BE32-E72D297353CC}">
              <c16:uniqueId val="{00000008-5151-4DAC-9997-0AA3BD91242E}"/>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8.6300000000000008</c:v>
                </c:pt>
                <c:pt idx="2">
                  <c:v>#N/A</c:v>
                </c:pt>
                <c:pt idx="3">
                  <c:v>8.84</c:v>
                </c:pt>
                <c:pt idx="4">
                  <c:v>#N/A</c:v>
                </c:pt>
                <c:pt idx="5">
                  <c:v>10.9</c:v>
                </c:pt>
                <c:pt idx="6">
                  <c:v>#N/A</c:v>
                </c:pt>
                <c:pt idx="7">
                  <c:v>15.03</c:v>
                </c:pt>
                <c:pt idx="8">
                  <c:v>#N/A</c:v>
                </c:pt>
                <c:pt idx="9">
                  <c:v>16.149999999999999</c:v>
                </c:pt>
              </c:numCache>
            </c:numRef>
          </c:val>
          <c:extLst>
            <c:ext xmlns:c16="http://schemas.microsoft.com/office/drawing/2014/chart" uri="{C3380CC4-5D6E-409C-BE32-E72D297353CC}">
              <c16:uniqueId val="{00000009-5151-4DAC-9997-0AA3BD91242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522</c:v>
                </c:pt>
                <c:pt idx="5">
                  <c:v>491</c:v>
                </c:pt>
                <c:pt idx="8">
                  <c:v>479</c:v>
                </c:pt>
                <c:pt idx="11">
                  <c:v>471</c:v>
                </c:pt>
                <c:pt idx="14">
                  <c:v>464</c:v>
                </c:pt>
              </c:numCache>
            </c:numRef>
          </c:val>
          <c:extLst>
            <c:ext xmlns:c16="http://schemas.microsoft.com/office/drawing/2014/chart" uri="{C3380CC4-5D6E-409C-BE32-E72D297353CC}">
              <c16:uniqueId val="{00000000-429F-4776-811A-51D8B19717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9F-4776-811A-51D8B19717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29F-4776-811A-51D8B19717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2</c:v>
                </c:pt>
                <c:pt idx="6">
                  <c:v>2</c:v>
                </c:pt>
                <c:pt idx="9">
                  <c:v>1</c:v>
                </c:pt>
                <c:pt idx="12">
                  <c:v>1</c:v>
                </c:pt>
              </c:numCache>
            </c:numRef>
          </c:val>
          <c:extLst>
            <c:ext xmlns:c16="http://schemas.microsoft.com/office/drawing/2014/chart" uri="{C3380CC4-5D6E-409C-BE32-E72D297353CC}">
              <c16:uniqueId val="{00000003-429F-4776-811A-51D8B19717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126</c:v>
                </c:pt>
                <c:pt idx="3">
                  <c:v>109</c:v>
                </c:pt>
                <c:pt idx="6">
                  <c:v>116</c:v>
                </c:pt>
                <c:pt idx="9">
                  <c:v>116</c:v>
                </c:pt>
                <c:pt idx="12">
                  <c:v>115</c:v>
                </c:pt>
              </c:numCache>
            </c:numRef>
          </c:val>
          <c:extLst>
            <c:ext xmlns:c16="http://schemas.microsoft.com/office/drawing/2014/chart" uri="{C3380CC4-5D6E-409C-BE32-E72D297353CC}">
              <c16:uniqueId val="{00000004-429F-4776-811A-51D8B19717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9F-4776-811A-51D8B19717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9F-4776-811A-51D8B19717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478</c:v>
                </c:pt>
                <c:pt idx="3">
                  <c:v>474</c:v>
                </c:pt>
                <c:pt idx="6">
                  <c:v>487</c:v>
                </c:pt>
                <c:pt idx="9">
                  <c:v>487</c:v>
                </c:pt>
                <c:pt idx="12">
                  <c:v>518</c:v>
                </c:pt>
              </c:numCache>
            </c:numRef>
          </c:val>
          <c:extLst>
            <c:ext xmlns:c16="http://schemas.microsoft.com/office/drawing/2014/chart" uri="{C3380CC4-5D6E-409C-BE32-E72D297353CC}">
              <c16:uniqueId val="{00000007-429F-4776-811A-51D8B19717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84</c:v>
                </c:pt>
                <c:pt idx="2">
                  <c:v>#N/A</c:v>
                </c:pt>
                <c:pt idx="3">
                  <c:v>#N/A</c:v>
                </c:pt>
                <c:pt idx="4">
                  <c:v>94</c:v>
                </c:pt>
                <c:pt idx="5">
                  <c:v>#N/A</c:v>
                </c:pt>
                <c:pt idx="6">
                  <c:v>#N/A</c:v>
                </c:pt>
                <c:pt idx="7">
                  <c:v>126</c:v>
                </c:pt>
                <c:pt idx="8">
                  <c:v>#N/A</c:v>
                </c:pt>
                <c:pt idx="9">
                  <c:v>#N/A</c:v>
                </c:pt>
                <c:pt idx="10">
                  <c:v>133</c:v>
                </c:pt>
                <c:pt idx="11">
                  <c:v>#N/A</c:v>
                </c:pt>
                <c:pt idx="12">
                  <c:v>#N/A</c:v>
                </c:pt>
                <c:pt idx="13">
                  <c:v>170</c:v>
                </c:pt>
                <c:pt idx="14">
                  <c:v>#N/A</c:v>
                </c:pt>
              </c:numCache>
            </c:numRef>
          </c:val>
          <c:smooth val="0"/>
          <c:extLst>
            <c:ext xmlns:c16="http://schemas.microsoft.com/office/drawing/2014/chart" uri="{C3380CC4-5D6E-409C-BE32-E72D297353CC}">
              <c16:uniqueId val="{00000008-429F-4776-811A-51D8B19717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3968</c:v>
                </c:pt>
                <c:pt idx="5">
                  <c:v>4088</c:v>
                </c:pt>
                <c:pt idx="8">
                  <c:v>3973</c:v>
                </c:pt>
                <c:pt idx="11">
                  <c:v>3973</c:v>
                </c:pt>
                <c:pt idx="14">
                  <c:v>4263</c:v>
                </c:pt>
              </c:numCache>
            </c:numRef>
          </c:val>
          <c:extLst>
            <c:ext xmlns:c16="http://schemas.microsoft.com/office/drawing/2014/chart" uri="{C3380CC4-5D6E-409C-BE32-E72D297353CC}">
              <c16:uniqueId val="{00000000-31AD-4683-8B1C-75E96C3C07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361</c:v>
                </c:pt>
                <c:pt idx="5">
                  <c:v>289</c:v>
                </c:pt>
                <c:pt idx="8">
                  <c:v>241</c:v>
                </c:pt>
                <c:pt idx="11">
                  <c:v>208</c:v>
                </c:pt>
                <c:pt idx="14">
                  <c:v>185</c:v>
                </c:pt>
              </c:numCache>
            </c:numRef>
          </c:val>
          <c:extLst>
            <c:ext xmlns:c16="http://schemas.microsoft.com/office/drawing/2014/chart" uri="{C3380CC4-5D6E-409C-BE32-E72D297353CC}">
              <c16:uniqueId val="{00000001-31AD-4683-8B1C-75E96C3C07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4988</c:v>
                </c:pt>
                <c:pt idx="5">
                  <c:v>5228</c:v>
                </c:pt>
                <c:pt idx="8">
                  <c:v>6036</c:v>
                </c:pt>
                <c:pt idx="11">
                  <c:v>6403</c:v>
                </c:pt>
                <c:pt idx="14">
                  <c:v>5750</c:v>
                </c:pt>
              </c:numCache>
            </c:numRef>
          </c:val>
          <c:extLst>
            <c:ext xmlns:c16="http://schemas.microsoft.com/office/drawing/2014/chart" uri="{C3380CC4-5D6E-409C-BE32-E72D297353CC}">
              <c16:uniqueId val="{00000002-31AD-4683-8B1C-75E96C3C07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AD-4683-8B1C-75E96C3C07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AD-4683-8B1C-75E96C3C07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AD-4683-8B1C-75E96C3C07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728</c:v>
                </c:pt>
                <c:pt idx="3">
                  <c:v>704</c:v>
                </c:pt>
                <c:pt idx="6">
                  <c:v>663</c:v>
                </c:pt>
                <c:pt idx="9">
                  <c:v>653</c:v>
                </c:pt>
                <c:pt idx="12">
                  <c:v>645</c:v>
                </c:pt>
              </c:numCache>
            </c:numRef>
          </c:val>
          <c:extLst>
            <c:ext xmlns:c16="http://schemas.microsoft.com/office/drawing/2014/chart" uri="{C3380CC4-5D6E-409C-BE32-E72D297353CC}">
              <c16:uniqueId val="{00000006-31AD-4683-8B1C-75E96C3C07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c:v>
                </c:pt>
                <c:pt idx="3">
                  <c:v>3</c:v>
                </c:pt>
                <c:pt idx="6">
                  <c:v>2</c:v>
                </c:pt>
                <c:pt idx="9">
                  <c:v>1</c:v>
                </c:pt>
                <c:pt idx="12">
                  <c:v>1</c:v>
                </c:pt>
              </c:numCache>
            </c:numRef>
          </c:val>
          <c:extLst>
            <c:ext xmlns:c16="http://schemas.microsoft.com/office/drawing/2014/chart" uri="{C3380CC4-5D6E-409C-BE32-E72D297353CC}">
              <c16:uniqueId val="{00000007-31AD-4683-8B1C-75E96C3C07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1010</c:v>
                </c:pt>
                <c:pt idx="3">
                  <c:v>927</c:v>
                </c:pt>
                <c:pt idx="6">
                  <c:v>952</c:v>
                </c:pt>
                <c:pt idx="9">
                  <c:v>1194</c:v>
                </c:pt>
                <c:pt idx="12">
                  <c:v>1591</c:v>
                </c:pt>
              </c:numCache>
            </c:numRef>
          </c:val>
          <c:extLst>
            <c:ext xmlns:c16="http://schemas.microsoft.com/office/drawing/2014/chart" uri="{C3380CC4-5D6E-409C-BE32-E72D297353CC}">
              <c16:uniqueId val="{00000008-31AD-4683-8B1C-75E96C3C07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1AD-4683-8B1C-75E96C3C07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3856</c:v>
                </c:pt>
                <c:pt idx="3">
                  <c:v>3992</c:v>
                </c:pt>
                <c:pt idx="6">
                  <c:v>3902</c:v>
                </c:pt>
                <c:pt idx="9">
                  <c:v>3815</c:v>
                </c:pt>
                <c:pt idx="12">
                  <c:v>4055</c:v>
                </c:pt>
              </c:numCache>
            </c:numRef>
          </c:val>
          <c:extLst>
            <c:ext xmlns:c16="http://schemas.microsoft.com/office/drawing/2014/chart" uri="{C3380CC4-5D6E-409C-BE32-E72D297353CC}">
              <c16:uniqueId val="{0000000A-31AD-4683-8B1C-75E96C3C07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1AD-4683-8B1C-75E96C3C07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497</c:v>
                </c:pt>
                <c:pt idx="1">
                  <c:v>499</c:v>
                </c:pt>
                <c:pt idx="2">
                  <c:v>499</c:v>
                </c:pt>
              </c:numCache>
            </c:numRef>
          </c:val>
          <c:extLst>
            <c:ext xmlns:c16="http://schemas.microsoft.com/office/drawing/2014/chart" uri="{C3380CC4-5D6E-409C-BE32-E72D297353CC}">
              <c16:uniqueId val="{00000000-4F9B-4C32-8F93-FE20A0FBD5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1983</c:v>
                </c:pt>
                <c:pt idx="1">
                  <c:v>2185</c:v>
                </c:pt>
                <c:pt idx="2">
                  <c:v>2197</c:v>
                </c:pt>
              </c:numCache>
            </c:numRef>
          </c:val>
          <c:extLst>
            <c:ext xmlns:c16="http://schemas.microsoft.com/office/drawing/2014/chart" uri="{C3380CC4-5D6E-409C-BE32-E72D297353CC}">
              <c16:uniqueId val="{00000001-4F9B-4C32-8F93-FE20A0FBD5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3230</c:v>
                </c:pt>
                <c:pt idx="1">
                  <c:v>3362</c:v>
                </c:pt>
                <c:pt idx="2">
                  <c:v>3119</c:v>
                </c:pt>
              </c:numCache>
            </c:numRef>
          </c:val>
          <c:extLst>
            <c:ext xmlns:c16="http://schemas.microsoft.com/office/drawing/2014/chart" uri="{C3380CC4-5D6E-409C-BE32-E72D297353CC}">
              <c16:uniqueId val="{00000002-4F9B-4C32-8F93-FE20A0FBD53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3,249
3,216
162.59
5,502,760
5,365,019
97,350
2,549,365
4,055,060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高齢化に伴う行政サービスに対する需要が大きいことや生産年齢人口の減少により、税収の増加が見込めず、自主財源に乏しい財政構造のため、類似団体平均を下回っている状況である。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企業誘致等によ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雇用の場の確保等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に努めてきているが、税収の増加は見込めず、今後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減少傾向となることが予想される。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法人税割や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森林環境譲与税等の増加により、基準財政収入額が増加したものの、基準財政需要額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したことにより、指数は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今後も歳出の抑制に努めながら、財政基盤の維持を図っていく。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142119</xdr:rowOff>
    </xdr:from>
    <xdr:to>
      <xdr:col>23</xdr:col>
      <xdr:colOff>133350</xdr:colOff>
      <xdr:row>44</xdr:row>
      <xdr:rowOff>153609</xdr:rowOff>
    </xdr:to>
    <xdr:cxnSp macro="">
      <xdr:nvCxnSpPr>
        <xdr:cNvPr id="70" name="直線コネクタ 69"/>
        <xdr:cNvCxnSpPr/>
      </xdr:nvCxnSpPr>
      <xdr:spPr>
        <a:xfrm>
          <a:off x="4114800" y="76859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142119</xdr:rowOff>
    </xdr:from>
    <xdr:to>
      <xdr:col>19</xdr:col>
      <xdr:colOff>133350</xdr:colOff>
      <xdr:row>44</xdr:row>
      <xdr:rowOff>142119</xdr:rowOff>
    </xdr:to>
    <xdr:cxnSp macro="">
      <xdr:nvCxnSpPr>
        <xdr:cNvPr id="73" name="直線コネクタ 72"/>
        <xdr:cNvCxnSpPr/>
      </xdr:nvCxnSpPr>
      <xdr:spPr>
        <a:xfrm>
          <a:off x="3225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142119</xdr:rowOff>
    </xdr:to>
    <xdr:cxnSp macro="">
      <xdr:nvCxnSpPr>
        <xdr:cNvPr id="76" name="直線コネクタ 75"/>
        <xdr:cNvCxnSpPr/>
      </xdr:nvCxnSpPr>
      <xdr:spPr>
        <a:xfrm>
          <a:off x="2336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142119</xdr:rowOff>
    </xdr:to>
    <xdr:cxnSp macro="">
      <xdr:nvCxnSpPr>
        <xdr:cNvPr id="79" name="直線コネクタ 78"/>
        <xdr:cNvCxnSpPr/>
      </xdr:nvCxnSpPr>
      <xdr:spPr>
        <a:xfrm flipV="1">
          <a:off x="1447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30739</xdr:rowOff>
    </xdr:from>
    <xdr:ext cx="762000" cy="259045"/>
    <xdr:sp macro="" textlink="">
      <xdr:nvSpPr>
        <xdr:cNvPr id="81" name="テキスト ボックス 80"/>
        <xdr:cNvSpPr txBox="1"/>
      </xdr:nvSpPr>
      <xdr:spPr>
        <a:xfrm>
          <a:off x="1955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82" name="フローチャート: 判断 81"/>
        <xdr:cNvSpPr/>
      </xdr:nvSpPr>
      <xdr:spPr>
        <a:xfrm>
          <a:off x="1397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42229</xdr:rowOff>
    </xdr:from>
    <xdr:ext cx="762000" cy="259045"/>
    <xdr:sp macro="" textlink="">
      <xdr:nvSpPr>
        <xdr:cNvPr id="83" name="テキスト ボックス 82"/>
        <xdr:cNvSpPr txBox="1"/>
      </xdr:nvSpPr>
      <xdr:spPr>
        <a:xfrm>
          <a:off x="1066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91319</xdr:rowOff>
    </xdr:from>
    <xdr:to>
      <xdr:col>19</xdr:col>
      <xdr:colOff>184150</xdr:colOff>
      <xdr:row>45</xdr:row>
      <xdr:rowOff>21469</xdr:rowOff>
    </xdr:to>
    <xdr:sp macro="" textlink="">
      <xdr:nvSpPr>
        <xdr:cNvPr id="91" name="楕円 90"/>
        <xdr:cNvSpPr/>
      </xdr:nvSpPr>
      <xdr:spPr>
        <a:xfrm>
          <a:off x="4064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6246</xdr:rowOff>
    </xdr:from>
    <xdr:ext cx="736600" cy="259045"/>
    <xdr:sp macro="" textlink="">
      <xdr:nvSpPr>
        <xdr:cNvPr id="92" name="テキスト ボックス 91"/>
        <xdr:cNvSpPr txBox="1"/>
      </xdr:nvSpPr>
      <xdr:spPr>
        <a:xfrm>
          <a:off x="3733800" y="772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91319</xdr:rowOff>
    </xdr:from>
    <xdr:to>
      <xdr:col>15</xdr:col>
      <xdr:colOff>133350</xdr:colOff>
      <xdr:row>45</xdr:row>
      <xdr:rowOff>21469</xdr:rowOff>
    </xdr:to>
    <xdr:sp macro="" textlink="">
      <xdr:nvSpPr>
        <xdr:cNvPr id="93" name="楕円 92"/>
        <xdr:cNvSpPr/>
      </xdr:nvSpPr>
      <xdr:spPr>
        <a:xfrm>
          <a:off x="3175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6246</xdr:rowOff>
    </xdr:from>
    <xdr:ext cx="762000" cy="259045"/>
    <xdr:sp macro="" textlink="">
      <xdr:nvSpPr>
        <xdr:cNvPr id="94" name="テキスト ボックス 93"/>
        <xdr:cNvSpPr txBox="1"/>
      </xdr:nvSpPr>
      <xdr:spPr>
        <a:xfrm>
          <a:off x="2844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91319</xdr:rowOff>
    </xdr:from>
    <xdr:to>
      <xdr:col>7</xdr:col>
      <xdr:colOff>31750</xdr:colOff>
      <xdr:row>45</xdr:row>
      <xdr:rowOff>21469</xdr:rowOff>
    </xdr:to>
    <xdr:sp macro="" textlink="">
      <xdr:nvSpPr>
        <xdr:cNvPr id="97" name="楕円 96"/>
        <xdr:cNvSpPr/>
      </xdr:nvSpPr>
      <xdr:spPr>
        <a:xfrm>
          <a:off x="1397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6246</xdr:rowOff>
    </xdr:from>
    <xdr:ext cx="762000" cy="259045"/>
    <xdr:sp macro="" textlink="">
      <xdr:nvSpPr>
        <xdr:cNvPr id="98" name="テキスト ボックス 97"/>
        <xdr:cNvSpPr txBox="1"/>
      </xdr:nvSpPr>
      <xdr:spPr>
        <a:xfrm>
          <a:off x="1066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自主財源に乏しい財政構造であるため、採用抑制や人件費削減等の行財政改革に早くから取り組んできており、歳出の抑制を図ってきた。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年度においては、経常一般財源収入は減少しているが、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委託料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や元利償還金の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による公債費等により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経常経費に充当する一般財源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概ね７０～８０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の間であることが理想とされ</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ており</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類似団体平均よりも低い水準を維持している。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80645</xdr:rowOff>
    </xdr:from>
    <xdr:to>
      <xdr:col>23</xdr:col>
      <xdr:colOff>133350</xdr:colOff>
      <xdr:row>62</xdr:row>
      <xdr:rowOff>119253</xdr:rowOff>
    </xdr:to>
    <xdr:cxnSp macro="">
      <xdr:nvCxnSpPr>
        <xdr:cNvPr id="131" name="直線コネクタ 130"/>
        <xdr:cNvCxnSpPr/>
      </xdr:nvCxnSpPr>
      <xdr:spPr>
        <a:xfrm>
          <a:off x="4114800" y="10710545"/>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80645</xdr:rowOff>
    </xdr:from>
    <xdr:to>
      <xdr:col>19</xdr:col>
      <xdr:colOff>133350</xdr:colOff>
      <xdr:row>62</xdr:row>
      <xdr:rowOff>95123</xdr:rowOff>
    </xdr:to>
    <xdr:cxnSp macro="">
      <xdr:nvCxnSpPr>
        <xdr:cNvPr id="134" name="直線コネクタ 133"/>
        <xdr:cNvCxnSpPr/>
      </xdr:nvCxnSpPr>
      <xdr:spPr>
        <a:xfrm flipV="1">
          <a:off x="3225800" y="1071054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95123</xdr:rowOff>
    </xdr:from>
    <xdr:to>
      <xdr:col>15</xdr:col>
      <xdr:colOff>82550</xdr:colOff>
      <xdr:row>62</xdr:row>
      <xdr:rowOff>155448</xdr:rowOff>
    </xdr:to>
    <xdr:cxnSp macro="">
      <xdr:nvCxnSpPr>
        <xdr:cNvPr id="137" name="直線コネクタ 136"/>
        <xdr:cNvCxnSpPr/>
      </xdr:nvCxnSpPr>
      <xdr:spPr>
        <a:xfrm flipV="1">
          <a:off x="2336800" y="1072502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62</xdr:row>
      <xdr:rowOff>157861</xdr:rowOff>
    </xdr:to>
    <xdr:cxnSp macro="">
      <xdr:nvCxnSpPr>
        <xdr:cNvPr id="140" name="直線コネクタ 139"/>
        <xdr:cNvCxnSpPr/>
      </xdr:nvCxnSpPr>
      <xdr:spPr>
        <a:xfrm flipV="1">
          <a:off x="1447800" y="1078534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92329</xdr:rowOff>
    </xdr:from>
    <xdr:to>
      <xdr:col>11</xdr:col>
      <xdr:colOff>82550</xdr:colOff>
      <xdr:row>65</xdr:row>
      <xdr:rowOff>22479</xdr:rowOff>
    </xdr:to>
    <xdr:sp macro="" textlink="">
      <xdr:nvSpPr>
        <xdr:cNvPr id="141" name="フローチャート: 判断 140"/>
        <xdr:cNvSpPr/>
      </xdr:nvSpPr>
      <xdr:spPr>
        <a:xfrm>
          <a:off x="2286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7256</xdr:rowOff>
    </xdr:from>
    <xdr:ext cx="762000" cy="259045"/>
    <xdr:sp macro="" textlink="">
      <xdr:nvSpPr>
        <xdr:cNvPr id="142" name="テキスト ボックス 141"/>
        <xdr:cNvSpPr txBox="1"/>
      </xdr:nvSpPr>
      <xdr:spPr>
        <a:xfrm>
          <a:off x="1955800" y="1115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116459</xdr:rowOff>
    </xdr:from>
    <xdr:to>
      <xdr:col>7</xdr:col>
      <xdr:colOff>31750</xdr:colOff>
      <xdr:row>65</xdr:row>
      <xdr:rowOff>46609</xdr:rowOff>
    </xdr:to>
    <xdr:sp macro="" textlink="">
      <xdr:nvSpPr>
        <xdr:cNvPr id="143" name="フローチャート: 判断 142"/>
        <xdr:cNvSpPr/>
      </xdr:nvSpPr>
      <xdr:spPr>
        <a:xfrm>
          <a:off x="1397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31386</xdr:rowOff>
    </xdr:from>
    <xdr:ext cx="762000" cy="259045"/>
    <xdr:sp macro="" textlink="">
      <xdr:nvSpPr>
        <xdr:cNvPr id="144" name="テキスト ボックス 143"/>
        <xdr:cNvSpPr txBox="1"/>
      </xdr:nvSpPr>
      <xdr:spPr>
        <a:xfrm>
          <a:off x="1066800" y="1117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68453</xdr:rowOff>
    </xdr:from>
    <xdr:to>
      <xdr:col>23</xdr:col>
      <xdr:colOff>184150</xdr:colOff>
      <xdr:row>62</xdr:row>
      <xdr:rowOff>170053</xdr:rowOff>
    </xdr:to>
    <xdr:sp macro="" textlink="">
      <xdr:nvSpPr>
        <xdr:cNvPr id="150" name="楕円 149"/>
        <xdr:cNvSpPr/>
      </xdr:nvSpPr>
      <xdr:spPr>
        <a:xfrm>
          <a:off x="4902200" y="106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84980</xdr:rowOff>
    </xdr:from>
    <xdr:ext cx="762000" cy="259045"/>
    <xdr:sp macro="" textlink="">
      <xdr:nvSpPr>
        <xdr:cNvPr id="151" name="財政構造の弾力性該当値テキスト"/>
        <xdr:cNvSpPr txBox="1"/>
      </xdr:nvSpPr>
      <xdr:spPr>
        <a:xfrm>
          <a:off x="5041900" y="1054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29845</xdr:rowOff>
    </xdr:from>
    <xdr:to>
      <xdr:col>19</xdr:col>
      <xdr:colOff>184150</xdr:colOff>
      <xdr:row>62</xdr:row>
      <xdr:rowOff>131445</xdr:rowOff>
    </xdr:to>
    <xdr:sp macro="" textlink="">
      <xdr:nvSpPr>
        <xdr:cNvPr id="152" name="楕円 151"/>
        <xdr:cNvSpPr/>
      </xdr:nvSpPr>
      <xdr:spPr>
        <a:xfrm>
          <a:off x="4064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141622</xdr:rowOff>
    </xdr:from>
    <xdr:ext cx="736600" cy="259045"/>
    <xdr:sp macro="" textlink="">
      <xdr:nvSpPr>
        <xdr:cNvPr id="153" name="テキスト ボックス 152"/>
        <xdr:cNvSpPr txBox="1"/>
      </xdr:nvSpPr>
      <xdr:spPr>
        <a:xfrm>
          <a:off x="3733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44323</xdr:rowOff>
    </xdr:from>
    <xdr:to>
      <xdr:col>15</xdr:col>
      <xdr:colOff>133350</xdr:colOff>
      <xdr:row>62</xdr:row>
      <xdr:rowOff>145923</xdr:rowOff>
    </xdr:to>
    <xdr:sp macro="" textlink="">
      <xdr:nvSpPr>
        <xdr:cNvPr id="154" name="楕円 153"/>
        <xdr:cNvSpPr/>
      </xdr:nvSpPr>
      <xdr:spPr>
        <a:xfrm>
          <a:off x="3175000" y="1067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156100</xdr:rowOff>
    </xdr:from>
    <xdr:ext cx="762000" cy="259045"/>
    <xdr:sp macro="" textlink="">
      <xdr:nvSpPr>
        <xdr:cNvPr id="155" name="テキスト ボックス 154"/>
        <xdr:cNvSpPr txBox="1"/>
      </xdr:nvSpPr>
      <xdr:spPr>
        <a:xfrm>
          <a:off x="2844800" y="1044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6" name="楕円 155"/>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57" name="テキスト ボックス 156"/>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107061</xdr:rowOff>
    </xdr:from>
    <xdr:to>
      <xdr:col>7</xdr:col>
      <xdr:colOff>31750</xdr:colOff>
      <xdr:row>63</xdr:row>
      <xdr:rowOff>37211</xdr:rowOff>
    </xdr:to>
    <xdr:sp macro="" textlink="">
      <xdr:nvSpPr>
        <xdr:cNvPr id="158" name="楕円 157"/>
        <xdr:cNvSpPr/>
      </xdr:nvSpPr>
      <xdr:spPr>
        <a:xfrm>
          <a:off x="1397000" y="10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47388</xdr:rowOff>
    </xdr:from>
    <xdr:ext cx="762000" cy="259045"/>
    <xdr:sp macro="" textlink="">
      <xdr:nvSpPr>
        <xdr:cNvPr id="159" name="テキスト ボックス 158"/>
        <xdr:cNvSpPr txBox="1"/>
      </xdr:nvSpPr>
      <xdr:spPr>
        <a:xfrm>
          <a:off x="1066800" y="1050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[387,189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人件費については、行財政改革時に採用抑制等による人員の削減に努めてきた経緯があり、現在は一定程度の職員数を維持している。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今後も新規採用数と定年延長制度の導入による影響や再任用職員数とのバランスを一層図っていく必要がある。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物件費についても、経費節減に積極的に取り組んでいることから、類似団体平均を下回っている状況にある。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維持補修費については、計画的・効率的に行うことにより、平準化に取り組んでいることから、類似団体平均を下回っている状況にある。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62443</xdr:rowOff>
    </xdr:from>
    <xdr:to>
      <xdr:col>23</xdr:col>
      <xdr:colOff>133350</xdr:colOff>
      <xdr:row>81</xdr:row>
      <xdr:rowOff>68931</xdr:rowOff>
    </xdr:to>
    <xdr:cxnSp macro="">
      <xdr:nvCxnSpPr>
        <xdr:cNvPr id="193" name="直線コネクタ 192"/>
        <xdr:cNvCxnSpPr/>
      </xdr:nvCxnSpPr>
      <xdr:spPr>
        <a:xfrm>
          <a:off x="4114800" y="13949893"/>
          <a:ext cx="8382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72604</xdr:rowOff>
    </xdr:from>
    <xdr:ext cx="762000" cy="259045"/>
    <xdr:sp macro="" textlink="">
      <xdr:nvSpPr>
        <xdr:cNvPr id="194" name="人件費・物件費等の状況平均値テキスト"/>
        <xdr:cNvSpPr txBox="1"/>
      </xdr:nvSpPr>
      <xdr:spPr>
        <a:xfrm>
          <a:off x="5041900" y="13960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58950</xdr:rowOff>
    </xdr:from>
    <xdr:to>
      <xdr:col>19</xdr:col>
      <xdr:colOff>133350</xdr:colOff>
      <xdr:row>81</xdr:row>
      <xdr:rowOff>62443</xdr:rowOff>
    </xdr:to>
    <xdr:cxnSp macro="">
      <xdr:nvCxnSpPr>
        <xdr:cNvPr id="196" name="直線コネクタ 195"/>
        <xdr:cNvCxnSpPr/>
      </xdr:nvCxnSpPr>
      <xdr:spPr>
        <a:xfrm>
          <a:off x="3225800" y="13946400"/>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48623</xdr:rowOff>
    </xdr:from>
    <xdr:to>
      <xdr:col>15</xdr:col>
      <xdr:colOff>82550</xdr:colOff>
      <xdr:row>81</xdr:row>
      <xdr:rowOff>58950</xdr:rowOff>
    </xdr:to>
    <xdr:cxnSp macro="">
      <xdr:nvCxnSpPr>
        <xdr:cNvPr id="199" name="直線コネクタ 198"/>
        <xdr:cNvCxnSpPr/>
      </xdr:nvCxnSpPr>
      <xdr:spPr>
        <a:xfrm>
          <a:off x="2336800" y="13936073"/>
          <a:ext cx="889000" cy="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26023</xdr:rowOff>
    </xdr:from>
    <xdr:to>
      <xdr:col>11</xdr:col>
      <xdr:colOff>31750</xdr:colOff>
      <xdr:row>81</xdr:row>
      <xdr:rowOff>48623</xdr:rowOff>
    </xdr:to>
    <xdr:cxnSp macro="">
      <xdr:nvCxnSpPr>
        <xdr:cNvPr id="202" name="直線コネクタ 201"/>
        <xdr:cNvCxnSpPr/>
      </xdr:nvCxnSpPr>
      <xdr:spPr>
        <a:xfrm>
          <a:off x="1447800" y="13913473"/>
          <a:ext cx="889000" cy="2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30873</xdr:rowOff>
    </xdr:from>
    <xdr:to>
      <xdr:col>11</xdr:col>
      <xdr:colOff>82550</xdr:colOff>
      <xdr:row>81</xdr:row>
      <xdr:rowOff>132473</xdr:rowOff>
    </xdr:to>
    <xdr:sp macro="" textlink="">
      <xdr:nvSpPr>
        <xdr:cNvPr id="203" name="フローチャート: 判断 202"/>
        <xdr:cNvSpPr/>
      </xdr:nvSpPr>
      <xdr:spPr>
        <a:xfrm>
          <a:off x="2286000" y="1391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117250</xdr:rowOff>
    </xdr:from>
    <xdr:ext cx="762000" cy="259045"/>
    <xdr:sp macro="" textlink="">
      <xdr:nvSpPr>
        <xdr:cNvPr id="204" name="テキスト ボックス 203"/>
        <xdr:cNvSpPr txBox="1"/>
      </xdr:nvSpPr>
      <xdr:spPr>
        <a:xfrm>
          <a:off x="1955800" y="1400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10726</xdr:rowOff>
    </xdr:from>
    <xdr:to>
      <xdr:col>7</xdr:col>
      <xdr:colOff>31750</xdr:colOff>
      <xdr:row>81</xdr:row>
      <xdr:rowOff>112326</xdr:rowOff>
    </xdr:to>
    <xdr:sp macro="" textlink="">
      <xdr:nvSpPr>
        <xdr:cNvPr id="205" name="フローチャート: 判断 204"/>
        <xdr:cNvSpPr/>
      </xdr:nvSpPr>
      <xdr:spPr>
        <a:xfrm>
          <a:off x="1397000" y="138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97103</xdr:rowOff>
    </xdr:from>
    <xdr:ext cx="762000" cy="259045"/>
    <xdr:sp macro="" textlink="">
      <xdr:nvSpPr>
        <xdr:cNvPr id="206" name="テキスト ボックス 205"/>
        <xdr:cNvSpPr txBox="1"/>
      </xdr:nvSpPr>
      <xdr:spPr>
        <a:xfrm>
          <a:off x="1066800" y="1398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18131</xdr:rowOff>
    </xdr:from>
    <xdr:to>
      <xdr:col>23</xdr:col>
      <xdr:colOff>184150</xdr:colOff>
      <xdr:row>81</xdr:row>
      <xdr:rowOff>119731</xdr:rowOff>
    </xdr:to>
    <xdr:sp macro="" textlink="">
      <xdr:nvSpPr>
        <xdr:cNvPr id="212" name="楕円 211"/>
        <xdr:cNvSpPr/>
      </xdr:nvSpPr>
      <xdr:spPr>
        <a:xfrm>
          <a:off x="4902200" y="139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110858</xdr:rowOff>
    </xdr:from>
    <xdr:ext cx="762000" cy="259045"/>
    <xdr:sp macro="" textlink="">
      <xdr:nvSpPr>
        <xdr:cNvPr id="213" name="人件費・物件費等の状況該当値テキスト"/>
        <xdr:cNvSpPr txBox="1"/>
      </xdr:nvSpPr>
      <xdr:spPr>
        <a:xfrm>
          <a:off x="5041900" y="1382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11643</xdr:rowOff>
    </xdr:from>
    <xdr:to>
      <xdr:col>19</xdr:col>
      <xdr:colOff>184150</xdr:colOff>
      <xdr:row>81</xdr:row>
      <xdr:rowOff>113243</xdr:rowOff>
    </xdr:to>
    <xdr:sp macro="" textlink="">
      <xdr:nvSpPr>
        <xdr:cNvPr id="214" name="楕円 213"/>
        <xdr:cNvSpPr/>
      </xdr:nvSpPr>
      <xdr:spPr>
        <a:xfrm>
          <a:off x="4064000" y="1389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123420</xdr:rowOff>
    </xdr:from>
    <xdr:ext cx="736600" cy="259045"/>
    <xdr:sp macro="" textlink="">
      <xdr:nvSpPr>
        <xdr:cNvPr id="215" name="テキスト ボックス 214"/>
        <xdr:cNvSpPr txBox="1"/>
      </xdr:nvSpPr>
      <xdr:spPr>
        <a:xfrm>
          <a:off x="3733800" y="1366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8150</xdr:rowOff>
    </xdr:from>
    <xdr:to>
      <xdr:col>15</xdr:col>
      <xdr:colOff>133350</xdr:colOff>
      <xdr:row>81</xdr:row>
      <xdr:rowOff>109750</xdr:rowOff>
    </xdr:to>
    <xdr:sp macro="" textlink="">
      <xdr:nvSpPr>
        <xdr:cNvPr id="216" name="楕円 215"/>
        <xdr:cNvSpPr/>
      </xdr:nvSpPr>
      <xdr:spPr>
        <a:xfrm>
          <a:off x="3175000" y="13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119927</xdr:rowOff>
    </xdr:from>
    <xdr:ext cx="762000" cy="259045"/>
    <xdr:sp macro="" textlink="">
      <xdr:nvSpPr>
        <xdr:cNvPr id="217" name="テキスト ボックス 216"/>
        <xdr:cNvSpPr txBox="1"/>
      </xdr:nvSpPr>
      <xdr:spPr>
        <a:xfrm>
          <a:off x="2844800" y="13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169273</xdr:rowOff>
    </xdr:from>
    <xdr:to>
      <xdr:col>11</xdr:col>
      <xdr:colOff>82550</xdr:colOff>
      <xdr:row>81</xdr:row>
      <xdr:rowOff>99423</xdr:rowOff>
    </xdr:to>
    <xdr:sp macro="" textlink="">
      <xdr:nvSpPr>
        <xdr:cNvPr id="218" name="楕円 217"/>
        <xdr:cNvSpPr/>
      </xdr:nvSpPr>
      <xdr:spPr>
        <a:xfrm>
          <a:off x="2286000" y="1388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109600</xdr:rowOff>
    </xdr:from>
    <xdr:ext cx="762000" cy="259045"/>
    <xdr:sp macro="" textlink="">
      <xdr:nvSpPr>
        <xdr:cNvPr id="219" name="テキスト ボックス 218"/>
        <xdr:cNvSpPr txBox="1"/>
      </xdr:nvSpPr>
      <xdr:spPr>
        <a:xfrm>
          <a:off x="1955800" y="1365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146673</xdr:rowOff>
    </xdr:from>
    <xdr:to>
      <xdr:col>7</xdr:col>
      <xdr:colOff>31750</xdr:colOff>
      <xdr:row>81</xdr:row>
      <xdr:rowOff>76823</xdr:rowOff>
    </xdr:to>
    <xdr:sp macro="" textlink="">
      <xdr:nvSpPr>
        <xdr:cNvPr id="220" name="楕円 219"/>
        <xdr:cNvSpPr/>
      </xdr:nvSpPr>
      <xdr:spPr>
        <a:xfrm>
          <a:off x="1397000" y="1386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87000</xdr:rowOff>
    </xdr:from>
    <xdr:ext cx="762000" cy="259045"/>
    <xdr:sp macro="" textlink="">
      <xdr:nvSpPr>
        <xdr:cNvPr id="221" name="テキスト ボックス 220"/>
        <xdr:cNvSpPr txBox="1"/>
      </xdr:nvSpPr>
      <xdr:spPr>
        <a:xfrm>
          <a:off x="1066800" y="1363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職員給与については、人事院勧告を遵守したなかで、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においては、昨年度よりラスパイレス指数は減少したものの、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状況である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ラスパイレス指数の大きな変動要因としては、職員の経験年数階層の変動は顕著ではないが、階層ごとの職員数が少ないため、少ない変動でもラスパイレス指数に影響が生じるものであ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今後も引続き、適正な人員管理や給与水準の維持に努めていく。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43435</xdr:rowOff>
    </xdr:from>
    <xdr:to>
      <xdr:col>81</xdr:col>
      <xdr:colOff>44450</xdr:colOff>
      <xdr:row>88</xdr:row>
      <xdr:rowOff>82042</xdr:rowOff>
    </xdr:to>
    <xdr:cxnSp macro="">
      <xdr:nvCxnSpPr>
        <xdr:cNvPr id="253" name="直線コネクタ 252"/>
        <xdr:cNvCxnSpPr/>
      </xdr:nvCxnSpPr>
      <xdr:spPr>
        <a:xfrm flipV="1">
          <a:off x="16179800" y="15131035"/>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82042</xdr:rowOff>
    </xdr:from>
    <xdr:to>
      <xdr:col>77</xdr:col>
      <xdr:colOff>44450</xdr:colOff>
      <xdr:row>88</xdr:row>
      <xdr:rowOff>101346</xdr:rowOff>
    </xdr:to>
    <xdr:cxnSp macro="">
      <xdr:nvCxnSpPr>
        <xdr:cNvPr id="256" name="直線コネクタ 255"/>
        <xdr:cNvCxnSpPr/>
      </xdr:nvCxnSpPr>
      <xdr:spPr>
        <a:xfrm flipV="1">
          <a:off x="15290800" y="1516964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28956</xdr:rowOff>
    </xdr:from>
    <xdr:to>
      <xdr:col>72</xdr:col>
      <xdr:colOff>203200</xdr:colOff>
      <xdr:row>88</xdr:row>
      <xdr:rowOff>101346</xdr:rowOff>
    </xdr:to>
    <xdr:cxnSp macro="">
      <xdr:nvCxnSpPr>
        <xdr:cNvPr id="259" name="直線コネクタ 258"/>
        <xdr:cNvCxnSpPr/>
      </xdr:nvCxnSpPr>
      <xdr:spPr>
        <a:xfrm>
          <a:off x="14401800" y="151165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24130</xdr:rowOff>
    </xdr:from>
    <xdr:to>
      <xdr:col>68</xdr:col>
      <xdr:colOff>152400</xdr:colOff>
      <xdr:row>88</xdr:row>
      <xdr:rowOff>28956</xdr:rowOff>
    </xdr:to>
    <xdr:cxnSp macro="">
      <xdr:nvCxnSpPr>
        <xdr:cNvPr id="262" name="直線コネクタ 261"/>
        <xdr:cNvCxnSpPr/>
      </xdr:nvCxnSpPr>
      <xdr:spPr>
        <a:xfrm>
          <a:off x="13512800" y="151117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125476</xdr:rowOff>
    </xdr:from>
    <xdr:to>
      <xdr:col>68</xdr:col>
      <xdr:colOff>203200</xdr:colOff>
      <xdr:row>88</xdr:row>
      <xdr:rowOff>55626</xdr:rowOff>
    </xdr:to>
    <xdr:sp macro="" textlink="">
      <xdr:nvSpPr>
        <xdr:cNvPr id="263" name="フローチャート: 判断 262"/>
        <xdr:cNvSpPr/>
      </xdr:nvSpPr>
      <xdr:spPr>
        <a:xfrm>
          <a:off x="14351000" y="1504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65803</xdr:rowOff>
    </xdr:from>
    <xdr:ext cx="762000" cy="259045"/>
    <xdr:sp macro="" textlink="">
      <xdr:nvSpPr>
        <xdr:cNvPr id="264" name="テキスト ボックス 263"/>
        <xdr:cNvSpPr txBox="1"/>
      </xdr:nvSpPr>
      <xdr:spPr>
        <a:xfrm>
          <a:off x="14020800" y="148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65" name="フローチャート: 判断 264"/>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60977</xdr:rowOff>
    </xdr:from>
    <xdr:ext cx="762000" cy="259045"/>
    <xdr:sp macro="" textlink="">
      <xdr:nvSpPr>
        <xdr:cNvPr id="266" name="テキスト ボックス 265"/>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164085</xdr:rowOff>
    </xdr:from>
    <xdr:to>
      <xdr:col>81</xdr:col>
      <xdr:colOff>95250</xdr:colOff>
      <xdr:row>88</xdr:row>
      <xdr:rowOff>94235</xdr:rowOff>
    </xdr:to>
    <xdr:sp macro="" textlink="">
      <xdr:nvSpPr>
        <xdr:cNvPr id="272" name="楕円 271"/>
        <xdr:cNvSpPr/>
      </xdr:nvSpPr>
      <xdr:spPr>
        <a:xfrm>
          <a:off x="169672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136162</xdr:rowOff>
    </xdr:from>
    <xdr:ext cx="762000" cy="259045"/>
    <xdr:sp macro="" textlink="">
      <xdr:nvSpPr>
        <xdr:cNvPr id="273" name="給与水準   （国との比較）該当値テキスト"/>
        <xdr:cNvSpPr txBox="1"/>
      </xdr:nvSpPr>
      <xdr:spPr>
        <a:xfrm>
          <a:off x="17106900" y="1505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31242</xdr:rowOff>
    </xdr:from>
    <xdr:to>
      <xdr:col>77</xdr:col>
      <xdr:colOff>95250</xdr:colOff>
      <xdr:row>88</xdr:row>
      <xdr:rowOff>132842</xdr:rowOff>
    </xdr:to>
    <xdr:sp macro="" textlink="">
      <xdr:nvSpPr>
        <xdr:cNvPr id="274" name="楕円 273"/>
        <xdr:cNvSpPr/>
      </xdr:nvSpPr>
      <xdr:spPr>
        <a:xfrm>
          <a:off x="161290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117619</xdr:rowOff>
    </xdr:from>
    <xdr:ext cx="736600" cy="259045"/>
    <xdr:sp macro="" textlink="">
      <xdr:nvSpPr>
        <xdr:cNvPr id="275" name="テキスト ボックス 274"/>
        <xdr:cNvSpPr txBox="1"/>
      </xdr:nvSpPr>
      <xdr:spPr>
        <a:xfrm>
          <a:off x="15798800" y="1520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50546</xdr:rowOff>
    </xdr:from>
    <xdr:to>
      <xdr:col>73</xdr:col>
      <xdr:colOff>44450</xdr:colOff>
      <xdr:row>88</xdr:row>
      <xdr:rowOff>152146</xdr:rowOff>
    </xdr:to>
    <xdr:sp macro="" textlink="">
      <xdr:nvSpPr>
        <xdr:cNvPr id="276" name="楕円 275"/>
        <xdr:cNvSpPr/>
      </xdr:nvSpPr>
      <xdr:spPr>
        <a:xfrm>
          <a:off x="152400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136923</xdr:rowOff>
    </xdr:from>
    <xdr:ext cx="762000" cy="259045"/>
    <xdr:sp macro="" textlink="">
      <xdr:nvSpPr>
        <xdr:cNvPr id="277" name="テキスト ボックス 276"/>
        <xdr:cNvSpPr txBox="1"/>
      </xdr:nvSpPr>
      <xdr:spPr>
        <a:xfrm>
          <a:off x="14909800" y="1522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149606</xdr:rowOff>
    </xdr:from>
    <xdr:to>
      <xdr:col>68</xdr:col>
      <xdr:colOff>203200</xdr:colOff>
      <xdr:row>88</xdr:row>
      <xdr:rowOff>79756</xdr:rowOff>
    </xdr:to>
    <xdr:sp macro="" textlink="">
      <xdr:nvSpPr>
        <xdr:cNvPr id="278" name="楕円 277"/>
        <xdr:cNvSpPr/>
      </xdr:nvSpPr>
      <xdr:spPr>
        <a:xfrm>
          <a:off x="14351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79" name="テキスト ボックス 278"/>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144780</xdr:rowOff>
    </xdr:from>
    <xdr:to>
      <xdr:col>64</xdr:col>
      <xdr:colOff>152400</xdr:colOff>
      <xdr:row>88</xdr:row>
      <xdr:rowOff>74930</xdr:rowOff>
    </xdr:to>
    <xdr:sp macro="" textlink="">
      <xdr:nvSpPr>
        <xdr:cNvPr id="280" name="楕円 279"/>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59707</xdr:rowOff>
    </xdr:from>
    <xdr:ext cx="762000" cy="259045"/>
    <xdr:sp macro="" textlink="">
      <xdr:nvSpPr>
        <xdr:cNvPr id="281" name="テキスト ボックス 280"/>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行財政改革等により、早くから採用抑制等による人員の削減に努めてきた経緯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現在は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、退職者に対する新規採用や社会人採用等により、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一定程度の職員数を維持しているが、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職員数については、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今後も人口減少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が見込まれることから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、退職者に対する補充を最小限としつつも、定年延長制度の導入による影響や再任用職員数とのバランスも図りながら定員管理計画に基づいた人員管理に努めていく。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28055</xdr:rowOff>
    </xdr:from>
    <xdr:to>
      <xdr:col>81</xdr:col>
      <xdr:colOff>44450</xdr:colOff>
      <xdr:row>59</xdr:row>
      <xdr:rowOff>29894</xdr:rowOff>
    </xdr:to>
    <xdr:cxnSp macro="">
      <xdr:nvCxnSpPr>
        <xdr:cNvPr id="317" name="直線コネクタ 316"/>
        <xdr:cNvCxnSpPr/>
      </xdr:nvCxnSpPr>
      <xdr:spPr>
        <a:xfrm>
          <a:off x="16179800" y="10143605"/>
          <a:ext cx="8382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22080</xdr:rowOff>
    </xdr:from>
    <xdr:to>
      <xdr:col>77</xdr:col>
      <xdr:colOff>44450</xdr:colOff>
      <xdr:row>59</xdr:row>
      <xdr:rowOff>28055</xdr:rowOff>
    </xdr:to>
    <xdr:cxnSp macro="">
      <xdr:nvCxnSpPr>
        <xdr:cNvPr id="320" name="直線コネクタ 319"/>
        <xdr:cNvCxnSpPr/>
      </xdr:nvCxnSpPr>
      <xdr:spPr>
        <a:xfrm>
          <a:off x="15290800" y="10137630"/>
          <a:ext cx="889000" cy="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16794</xdr:rowOff>
    </xdr:from>
    <xdr:to>
      <xdr:col>72</xdr:col>
      <xdr:colOff>203200</xdr:colOff>
      <xdr:row>59</xdr:row>
      <xdr:rowOff>22080</xdr:rowOff>
    </xdr:to>
    <xdr:cxnSp macro="">
      <xdr:nvCxnSpPr>
        <xdr:cNvPr id="323" name="直線コネクタ 322"/>
        <xdr:cNvCxnSpPr/>
      </xdr:nvCxnSpPr>
      <xdr:spPr>
        <a:xfrm>
          <a:off x="14401800" y="10132344"/>
          <a:ext cx="889000" cy="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7831</xdr:rowOff>
    </xdr:from>
    <xdr:to>
      <xdr:col>68</xdr:col>
      <xdr:colOff>152400</xdr:colOff>
      <xdr:row>59</xdr:row>
      <xdr:rowOff>16794</xdr:rowOff>
    </xdr:to>
    <xdr:cxnSp macro="">
      <xdr:nvCxnSpPr>
        <xdr:cNvPr id="326" name="直線コネクタ 325"/>
        <xdr:cNvCxnSpPr/>
      </xdr:nvCxnSpPr>
      <xdr:spPr>
        <a:xfrm>
          <a:off x="13512800" y="10123381"/>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170766</xdr:rowOff>
    </xdr:from>
    <xdr:to>
      <xdr:col>68</xdr:col>
      <xdr:colOff>203200</xdr:colOff>
      <xdr:row>59</xdr:row>
      <xdr:rowOff>100916</xdr:rowOff>
    </xdr:to>
    <xdr:sp macro="" textlink="">
      <xdr:nvSpPr>
        <xdr:cNvPr id="327" name="フローチャート: 判断 326"/>
        <xdr:cNvSpPr/>
      </xdr:nvSpPr>
      <xdr:spPr>
        <a:xfrm>
          <a:off x="14351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85693</xdr:rowOff>
    </xdr:from>
    <xdr:ext cx="762000" cy="259045"/>
    <xdr:sp macro="" textlink="">
      <xdr:nvSpPr>
        <xdr:cNvPr id="328" name="テキスト ボックス 327"/>
        <xdr:cNvSpPr txBox="1"/>
      </xdr:nvSpPr>
      <xdr:spPr>
        <a:xfrm>
          <a:off x="14020800" y="102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163528</xdr:rowOff>
    </xdr:from>
    <xdr:to>
      <xdr:col>64</xdr:col>
      <xdr:colOff>152400</xdr:colOff>
      <xdr:row>59</xdr:row>
      <xdr:rowOff>93678</xdr:rowOff>
    </xdr:to>
    <xdr:sp macro="" textlink="">
      <xdr:nvSpPr>
        <xdr:cNvPr id="329" name="フローチャート: 判断 328"/>
        <xdr:cNvSpPr/>
      </xdr:nvSpPr>
      <xdr:spPr>
        <a:xfrm>
          <a:off x="13462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78455</xdr:rowOff>
    </xdr:from>
    <xdr:ext cx="762000" cy="259045"/>
    <xdr:sp macro="" textlink="">
      <xdr:nvSpPr>
        <xdr:cNvPr id="330" name="テキスト ボックス 329"/>
        <xdr:cNvSpPr txBox="1"/>
      </xdr:nvSpPr>
      <xdr:spPr>
        <a:xfrm>
          <a:off x="13131800" y="101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150544</xdr:rowOff>
    </xdr:from>
    <xdr:to>
      <xdr:col>81</xdr:col>
      <xdr:colOff>95250</xdr:colOff>
      <xdr:row>59</xdr:row>
      <xdr:rowOff>80694</xdr:rowOff>
    </xdr:to>
    <xdr:sp macro="" textlink="">
      <xdr:nvSpPr>
        <xdr:cNvPr id="336" name="楕円 335"/>
        <xdr:cNvSpPr/>
      </xdr:nvSpPr>
      <xdr:spPr>
        <a:xfrm>
          <a:off x="16967200" y="1009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71821</xdr:rowOff>
    </xdr:from>
    <xdr:ext cx="762000" cy="259045"/>
    <xdr:sp macro="" textlink="">
      <xdr:nvSpPr>
        <xdr:cNvPr id="337" name="定員管理の状況該当値テキスト"/>
        <xdr:cNvSpPr txBox="1"/>
      </xdr:nvSpPr>
      <xdr:spPr>
        <a:xfrm>
          <a:off x="17106900" y="1001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148705</xdr:rowOff>
    </xdr:from>
    <xdr:to>
      <xdr:col>77</xdr:col>
      <xdr:colOff>95250</xdr:colOff>
      <xdr:row>59</xdr:row>
      <xdr:rowOff>78855</xdr:rowOff>
    </xdr:to>
    <xdr:sp macro="" textlink="">
      <xdr:nvSpPr>
        <xdr:cNvPr id="338" name="楕円 337"/>
        <xdr:cNvSpPr/>
      </xdr:nvSpPr>
      <xdr:spPr>
        <a:xfrm>
          <a:off x="16129000" y="1009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89032</xdr:rowOff>
    </xdr:from>
    <xdr:ext cx="736600" cy="259045"/>
    <xdr:sp macro="" textlink="">
      <xdr:nvSpPr>
        <xdr:cNvPr id="339" name="テキスト ボックス 338"/>
        <xdr:cNvSpPr txBox="1"/>
      </xdr:nvSpPr>
      <xdr:spPr>
        <a:xfrm>
          <a:off x="15798800" y="9861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142730</xdr:rowOff>
    </xdr:from>
    <xdr:to>
      <xdr:col>73</xdr:col>
      <xdr:colOff>44450</xdr:colOff>
      <xdr:row>59</xdr:row>
      <xdr:rowOff>72880</xdr:rowOff>
    </xdr:to>
    <xdr:sp macro="" textlink="">
      <xdr:nvSpPr>
        <xdr:cNvPr id="340" name="楕円 339"/>
        <xdr:cNvSpPr/>
      </xdr:nvSpPr>
      <xdr:spPr>
        <a:xfrm>
          <a:off x="15240000" y="100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83057</xdr:rowOff>
    </xdr:from>
    <xdr:ext cx="762000" cy="259045"/>
    <xdr:sp macro="" textlink="">
      <xdr:nvSpPr>
        <xdr:cNvPr id="341" name="テキスト ボックス 340"/>
        <xdr:cNvSpPr txBox="1"/>
      </xdr:nvSpPr>
      <xdr:spPr>
        <a:xfrm>
          <a:off x="14909800" y="985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137444</xdr:rowOff>
    </xdr:from>
    <xdr:to>
      <xdr:col>68</xdr:col>
      <xdr:colOff>203200</xdr:colOff>
      <xdr:row>59</xdr:row>
      <xdr:rowOff>67594</xdr:rowOff>
    </xdr:to>
    <xdr:sp macro="" textlink="">
      <xdr:nvSpPr>
        <xdr:cNvPr id="342" name="楕円 341"/>
        <xdr:cNvSpPr/>
      </xdr:nvSpPr>
      <xdr:spPr>
        <a:xfrm>
          <a:off x="14351000" y="1008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77771</xdr:rowOff>
    </xdr:from>
    <xdr:ext cx="762000" cy="259045"/>
    <xdr:sp macro="" textlink="">
      <xdr:nvSpPr>
        <xdr:cNvPr id="343" name="テキスト ボックス 342"/>
        <xdr:cNvSpPr txBox="1"/>
      </xdr:nvSpPr>
      <xdr:spPr>
        <a:xfrm>
          <a:off x="14020800" y="98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128481</xdr:rowOff>
    </xdr:from>
    <xdr:to>
      <xdr:col>64</xdr:col>
      <xdr:colOff>152400</xdr:colOff>
      <xdr:row>59</xdr:row>
      <xdr:rowOff>58631</xdr:rowOff>
    </xdr:to>
    <xdr:sp macro="" textlink="">
      <xdr:nvSpPr>
        <xdr:cNvPr id="344" name="楕円 343"/>
        <xdr:cNvSpPr/>
      </xdr:nvSpPr>
      <xdr:spPr>
        <a:xfrm>
          <a:off x="13462000" y="100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68808</xdr:rowOff>
    </xdr:from>
    <xdr:ext cx="762000" cy="259045"/>
    <xdr:sp macro="" textlink="">
      <xdr:nvSpPr>
        <xdr:cNvPr id="345" name="テキスト ボックス 344"/>
        <xdr:cNvSpPr txBox="1"/>
      </xdr:nvSpPr>
      <xdr:spPr>
        <a:xfrm>
          <a:off x="13131800" y="984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地方債発行の抑制等により償還額は年々減少してきていたが、インフラ整備や公共施設等の更新など大規模な公共事業が続いている状況</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の増加及び</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実質公債費比率が上昇傾向</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となっている状況である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従前より交付税算入率の大きい地方債を活用してきたことにより、実質償還額の負担</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抑えてきた経緯はあるが、今後も公共施設等の更新</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等の大規模な公共</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事業が予定されて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いることから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、起債償還による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比率の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大幅な</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上昇も</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見込まれる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、公共施設等総合管理計画等に沿った適正な施設等の維持管理を図りつつ、必要な投資を行うことで比率の維持抑制に努めていく。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92287</xdr:rowOff>
    </xdr:to>
    <xdr:cxnSp macro="">
      <xdr:nvCxnSpPr>
        <xdr:cNvPr id="378" name="直線コネクタ 377"/>
        <xdr:cNvCxnSpPr/>
      </xdr:nvCxnSpPr>
      <xdr:spPr>
        <a:xfrm>
          <a:off x="16179800" y="703326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3810</xdr:rowOff>
    </xdr:to>
    <xdr:cxnSp macro="">
      <xdr:nvCxnSpPr>
        <xdr:cNvPr id="381" name="直線コネクタ 380"/>
        <xdr:cNvCxnSpPr/>
      </xdr:nvCxnSpPr>
      <xdr:spPr>
        <a:xfrm>
          <a:off x="15290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127000</xdr:rowOff>
    </xdr:to>
    <xdr:cxnSp macro="">
      <xdr:nvCxnSpPr>
        <xdr:cNvPr id="384" name="直線コネクタ 383"/>
        <xdr:cNvCxnSpPr/>
      </xdr:nvCxnSpPr>
      <xdr:spPr>
        <a:xfrm>
          <a:off x="14401800" y="69286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70696</xdr:rowOff>
    </xdr:to>
    <xdr:cxnSp macro="">
      <xdr:nvCxnSpPr>
        <xdr:cNvPr id="387" name="直線コネクタ 386"/>
        <xdr:cNvCxnSpPr/>
      </xdr:nvCxnSpPr>
      <xdr:spPr>
        <a:xfrm>
          <a:off x="13512800" y="68884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8" name="フローチャート: 判断 387"/>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89" name="テキスト ボックス 388"/>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0" name="フローチャート: 判断 389"/>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391" name="テキスト ボックス 390"/>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97" name="楕円 396"/>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58014</xdr:rowOff>
    </xdr:from>
    <xdr:ext cx="762000" cy="259045"/>
    <xdr:sp macro="" textlink="">
      <xdr:nvSpPr>
        <xdr:cNvPr id="398" name="公債費負担の状況該当値テキスト"/>
        <xdr:cNvSpPr txBox="1"/>
      </xdr:nvSpPr>
      <xdr:spPr>
        <a:xfrm>
          <a:off x="171069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399" name="楕円 398"/>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0" name="テキスト ボックス 399"/>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1" name="楕円 400"/>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2" name="テキスト ボックス 40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3" name="楕円 402"/>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4" name="テキスト ボックス 403"/>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5" name="楕円 404"/>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6" name="テキスト ボックス 405"/>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町の財政規模に見合った事業展開を図って</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、近年の大型事業により、起債残高</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が増加している。今後も大型事業が続いていることから、起債残高の増加が見込まれる。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事業の実施に当たっては、交付税算入率の大きい地方債を活用しているため、実質的な負担が少なく、将来負担額に対し、基金をはじめとした充当可能な財源が上回っているため、将来負担比率は発生し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今後も引続き、事業実施の適正化を図り、財政の健全化の維持に努めていく。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3,249
3,216
162.59
5,502,760
5,365,019
97,350
2,549,365
4,055,060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人件費に係る経常収支比率は、類似団体及び全国、北海道平均を下回っている状況であり、今後も適正な人員管理、集中改革プランから継続している人件費の抑制に努めていく。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定員管理については、一定程度の目標は達成しており、大きな増減はないが、新規採用数と定年延長制度の導入による影響や再任用職員数とのバランスを図りながら、財政規模に見合った定員管理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69850</xdr:rowOff>
    </xdr:to>
    <xdr:cxnSp macro="">
      <xdr:nvCxnSpPr>
        <xdr:cNvPr id="66" name="直線コネクタ 65"/>
        <xdr:cNvCxnSpPr/>
      </xdr:nvCxnSpPr>
      <xdr:spPr>
        <a:xfrm flipV="1">
          <a:off x="3987800" y="6055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69850</xdr:rowOff>
    </xdr:to>
    <xdr:cxnSp macro="">
      <xdr:nvCxnSpPr>
        <xdr:cNvPr id="69" name="直線コネクタ 68"/>
        <xdr:cNvCxnSpPr/>
      </xdr:nvCxnSpPr>
      <xdr:spPr>
        <a:xfrm>
          <a:off x="3098800" y="606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77470</xdr:rowOff>
    </xdr:to>
    <xdr:cxnSp macro="">
      <xdr:nvCxnSpPr>
        <xdr:cNvPr id="72" name="直線コネクタ 71"/>
        <xdr:cNvCxnSpPr/>
      </xdr:nvCxnSpPr>
      <xdr:spPr>
        <a:xfrm flipV="1">
          <a:off x="2209800" y="606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35560</xdr:rowOff>
    </xdr:from>
    <xdr:to>
      <xdr:col>11</xdr:col>
      <xdr:colOff>9525</xdr:colOff>
      <xdr:row>35</xdr:row>
      <xdr:rowOff>77470</xdr:rowOff>
    </xdr:to>
    <xdr:cxnSp macro="">
      <xdr:nvCxnSpPr>
        <xdr:cNvPr id="75" name="直線コネクタ 74"/>
        <xdr:cNvCxnSpPr/>
      </xdr:nvCxnSpPr>
      <xdr:spPr>
        <a:xfrm>
          <a:off x="1320800" y="6036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114300</xdr:rowOff>
    </xdr:from>
    <xdr:to>
      <xdr:col>6</xdr:col>
      <xdr:colOff>171450</xdr:colOff>
      <xdr:row>36</xdr:row>
      <xdr:rowOff>44450</xdr:rowOff>
    </xdr:to>
    <xdr:sp macro="" textlink="">
      <xdr:nvSpPr>
        <xdr:cNvPr id="78" name="フローチャート: 判断 77"/>
        <xdr:cNvSpPr/>
      </xdr:nvSpPr>
      <xdr:spPr>
        <a:xfrm>
          <a:off x="1270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29227</xdr:rowOff>
    </xdr:from>
    <xdr:ext cx="762000" cy="259045"/>
    <xdr:sp macro="" textlink="">
      <xdr:nvSpPr>
        <xdr:cNvPr id="79" name="テキスト ボックス 78"/>
        <xdr:cNvSpPr txBox="1"/>
      </xdr:nvSpPr>
      <xdr:spPr>
        <a:xfrm>
          <a:off x="939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156210</xdr:rowOff>
    </xdr:from>
    <xdr:to>
      <xdr:col>6</xdr:col>
      <xdr:colOff>171450</xdr:colOff>
      <xdr:row>35</xdr:row>
      <xdr:rowOff>86360</xdr:rowOff>
    </xdr:to>
    <xdr:sp macro="" textlink="">
      <xdr:nvSpPr>
        <xdr:cNvPr id="93" name="楕円 92"/>
        <xdr:cNvSpPr/>
      </xdr:nvSpPr>
      <xdr:spPr>
        <a:xfrm>
          <a:off x="1270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96537</xdr:rowOff>
    </xdr:from>
    <xdr:ext cx="762000" cy="259045"/>
    <xdr:sp macro="" textlink="">
      <xdr:nvSpPr>
        <xdr:cNvPr id="94" name="テキスト ボックス 93"/>
        <xdr:cNvSpPr txBox="1"/>
      </xdr:nvSpPr>
      <xdr:spPr>
        <a:xfrm>
          <a:off x="939800" y="575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物件費に係る経常収支比率については、類似団体平均を大幅に下回っている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状況となっているが、昨年度に比べ、委託料等の増加により比率は上昇している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類似団体平均を大幅に下回っている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以前より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行財政改革等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経費節減を図って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いるためであり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、今後も引続き、経費の節減に努めていく。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42418</xdr:rowOff>
    </xdr:from>
    <xdr:to>
      <xdr:col>82</xdr:col>
      <xdr:colOff>107950</xdr:colOff>
      <xdr:row>15</xdr:row>
      <xdr:rowOff>60706</xdr:rowOff>
    </xdr:to>
    <xdr:cxnSp macro="">
      <xdr:nvCxnSpPr>
        <xdr:cNvPr id="124" name="直線コネクタ 123"/>
        <xdr:cNvCxnSpPr/>
      </xdr:nvCxnSpPr>
      <xdr:spPr>
        <a:xfrm>
          <a:off x="15671800" y="26141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33274</xdr:rowOff>
    </xdr:from>
    <xdr:to>
      <xdr:col>78</xdr:col>
      <xdr:colOff>69850</xdr:colOff>
      <xdr:row>15</xdr:row>
      <xdr:rowOff>42418</xdr:rowOff>
    </xdr:to>
    <xdr:cxnSp macro="">
      <xdr:nvCxnSpPr>
        <xdr:cNvPr id="127" name="直線コネクタ 126"/>
        <xdr:cNvCxnSpPr/>
      </xdr:nvCxnSpPr>
      <xdr:spPr>
        <a:xfrm>
          <a:off x="14782800" y="2605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136144</xdr:rowOff>
    </xdr:from>
    <xdr:to>
      <xdr:col>73</xdr:col>
      <xdr:colOff>180975</xdr:colOff>
      <xdr:row>15</xdr:row>
      <xdr:rowOff>33274</xdr:rowOff>
    </xdr:to>
    <xdr:cxnSp macro="">
      <xdr:nvCxnSpPr>
        <xdr:cNvPr id="130" name="直線コネクタ 129"/>
        <xdr:cNvCxnSpPr/>
      </xdr:nvCxnSpPr>
      <xdr:spPr>
        <a:xfrm>
          <a:off x="13893800" y="25364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136144</xdr:rowOff>
    </xdr:from>
    <xdr:to>
      <xdr:col>69</xdr:col>
      <xdr:colOff>92075</xdr:colOff>
      <xdr:row>14</xdr:row>
      <xdr:rowOff>163576</xdr:rowOff>
    </xdr:to>
    <xdr:cxnSp macro="">
      <xdr:nvCxnSpPr>
        <xdr:cNvPr id="133" name="直線コネクタ 132"/>
        <xdr:cNvCxnSpPr/>
      </xdr:nvCxnSpPr>
      <xdr:spPr>
        <a:xfrm flipV="1">
          <a:off x="13004800" y="2536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4" name="フローチャート: 判断 133"/>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5" name="テキスト ボックス 134"/>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37" name="テキスト ボックス 136"/>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9906</xdr:rowOff>
    </xdr:from>
    <xdr:to>
      <xdr:col>82</xdr:col>
      <xdr:colOff>158750</xdr:colOff>
      <xdr:row>15</xdr:row>
      <xdr:rowOff>111506</xdr:rowOff>
    </xdr:to>
    <xdr:sp macro="" textlink="">
      <xdr:nvSpPr>
        <xdr:cNvPr id="143" name="楕円 142"/>
        <xdr:cNvSpPr/>
      </xdr:nvSpPr>
      <xdr:spPr>
        <a:xfrm>
          <a:off x="164592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26433</xdr:rowOff>
    </xdr:from>
    <xdr:ext cx="762000" cy="259045"/>
    <xdr:sp macro="" textlink="">
      <xdr:nvSpPr>
        <xdr:cNvPr id="144" name="物件費該当値テキスト"/>
        <xdr:cNvSpPr txBox="1"/>
      </xdr:nvSpPr>
      <xdr:spPr>
        <a:xfrm>
          <a:off x="16598900" y="242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163068</xdr:rowOff>
    </xdr:from>
    <xdr:to>
      <xdr:col>78</xdr:col>
      <xdr:colOff>120650</xdr:colOff>
      <xdr:row>15</xdr:row>
      <xdr:rowOff>93218</xdr:rowOff>
    </xdr:to>
    <xdr:sp macro="" textlink="">
      <xdr:nvSpPr>
        <xdr:cNvPr id="145" name="楕円 144"/>
        <xdr:cNvSpPr/>
      </xdr:nvSpPr>
      <xdr:spPr>
        <a:xfrm>
          <a:off x="15621000" y="25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103395</xdr:rowOff>
    </xdr:from>
    <xdr:ext cx="736600" cy="259045"/>
    <xdr:sp macro="" textlink="">
      <xdr:nvSpPr>
        <xdr:cNvPr id="146" name="テキスト ボックス 145"/>
        <xdr:cNvSpPr txBox="1"/>
      </xdr:nvSpPr>
      <xdr:spPr>
        <a:xfrm>
          <a:off x="15290800" y="2332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153924</xdr:rowOff>
    </xdr:from>
    <xdr:to>
      <xdr:col>74</xdr:col>
      <xdr:colOff>31750</xdr:colOff>
      <xdr:row>15</xdr:row>
      <xdr:rowOff>84074</xdr:rowOff>
    </xdr:to>
    <xdr:sp macro="" textlink="">
      <xdr:nvSpPr>
        <xdr:cNvPr id="147" name="楕円 146"/>
        <xdr:cNvSpPr/>
      </xdr:nvSpPr>
      <xdr:spPr>
        <a:xfrm>
          <a:off x="147320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94251</xdr:rowOff>
    </xdr:from>
    <xdr:ext cx="762000" cy="259045"/>
    <xdr:sp macro="" textlink="">
      <xdr:nvSpPr>
        <xdr:cNvPr id="148" name="テキスト ボックス 147"/>
        <xdr:cNvSpPr txBox="1"/>
      </xdr:nvSpPr>
      <xdr:spPr>
        <a:xfrm>
          <a:off x="14401800" y="232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85344</xdr:rowOff>
    </xdr:from>
    <xdr:to>
      <xdr:col>69</xdr:col>
      <xdr:colOff>142875</xdr:colOff>
      <xdr:row>15</xdr:row>
      <xdr:rowOff>15494</xdr:rowOff>
    </xdr:to>
    <xdr:sp macro="" textlink="">
      <xdr:nvSpPr>
        <xdr:cNvPr id="149" name="楕円 148"/>
        <xdr:cNvSpPr/>
      </xdr:nvSpPr>
      <xdr:spPr>
        <a:xfrm>
          <a:off x="13843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25671</xdr:rowOff>
    </xdr:from>
    <xdr:ext cx="762000" cy="259045"/>
    <xdr:sp macro="" textlink="">
      <xdr:nvSpPr>
        <xdr:cNvPr id="150" name="テキスト ボックス 149"/>
        <xdr:cNvSpPr txBox="1"/>
      </xdr:nvSpPr>
      <xdr:spPr>
        <a:xfrm>
          <a:off x="13512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51" name="楕円 150"/>
        <xdr:cNvSpPr/>
      </xdr:nvSpPr>
      <xdr:spPr>
        <a:xfrm>
          <a:off x="12954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52" name="テキスト ボックス 151"/>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を若干上回った。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所得制限の撤廃や給付の拡充（高校生の通院まで）を行ったことよるこども医療費の増加や障害者自立支援給付費の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と推測される。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今後も地域事情を考慮した中での、適正な扶助費の支給に努めていく。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31750</xdr:rowOff>
    </xdr:to>
    <xdr:cxnSp macro="">
      <xdr:nvCxnSpPr>
        <xdr:cNvPr id="184" name="直線コネクタ 183"/>
        <xdr:cNvCxnSpPr/>
      </xdr:nvCxnSpPr>
      <xdr:spPr>
        <a:xfrm>
          <a:off x="3987800" y="9575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146050</xdr:rowOff>
    </xdr:to>
    <xdr:cxnSp macro="">
      <xdr:nvCxnSpPr>
        <xdr:cNvPr id="187" name="直線コネクタ 186"/>
        <xdr:cNvCxnSpPr/>
      </xdr:nvCxnSpPr>
      <xdr:spPr>
        <a:xfrm>
          <a:off x="3098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146050</xdr:rowOff>
    </xdr:to>
    <xdr:cxnSp macro="">
      <xdr:nvCxnSpPr>
        <xdr:cNvPr id="190" name="直線コネクタ 189"/>
        <xdr:cNvCxnSpPr/>
      </xdr:nvCxnSpPr>
      <xdr:spPr>
        <a:xfrm>
          <a:off x="2209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146050</xdr:rowOff>
    </xdr:to>
    <xdr:cxnSp macro="">
      <xdr:nvCxnSpPr>
        <xdr:cNvPr id="193" name="直線コネクタ 192"/>
        <xdr:cNvCxnSpPr/>
      </xdr:nvCxnSpPr>
      <xdr:spPr>
        <a:xfrm flipV="1">
          <a:off x="1320800" y="9575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5" name="テキスト ボックス 194"/>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6" name="フローチャート: 判断 195"/>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197" name="テキスト ボックス 196"/>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3" name="楕円 202"/>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124477</xdr:rowOff>
    </xdr:from>
    <xdr:ext cx="762000" cy="259045"/>
    <xdr:sp macro="" textlink="">
      <xdr:nvSpPr>
        <xdr:cNvPr id="204" name="扶助費該当値テキスト"/>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5" name="楕円 204"/>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06" name="テキスト ボックス 205"/>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7" name="楕円 206"/>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8" name="テキスト ボックス 207"/>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9" name="楕円 208"/>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0" name="テキスト ボックス 209"/>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1" name="楕円 210"/>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12" name="テキスト ボックス 211"/>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その他の経費については、維持補修費や国保会計などの特別会計や定額運用基金、後期高齢者の医療給付費への繰出金となっており、類似団体平均を下回っている状況にある。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年度については、除雪経費等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後期高齢者医療給付費による繰出金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比率も減少している。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24130</xdr:rowOff>
    </xdr:to>
    <xdr:cxnSp macro="">
      <xdr:nvCxnSpPr>
        <xdr:cNvPr id="244" name="直線コネクタ 243"/>
        <xdr:cNvCxnSpPr/>
      </xdr:nvCxnSpPr>
      <xdr:spPr>
        <a:xfrm flipV="1">
          <a:off x="15671800" y="9758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24130</xdr:rowOff>
    </xdr:to>
    <xdr:cxnSp macro="">
      <xdr:nvCxnSpPr>
        <xdr:cNvPr id="247" name="直線コネクタ 246"/>
        <xdr:cNvCxnSpPr/>
      </xdr:nvCxnSpPr>
      <xdr:spPr>
        <a:xfrm>
          <a:off x="14782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107950</xdr:rowOff>
    </xdr:to>
    <xdr:cxnSp macro="">
      <xdr:nvCxnSpPr>
        <xdr:cNvPr id="250" name="直線コネクタ 249"/>
        <xdr:cNvCxnSpPr/>
      </xdr:nvCxnSpPr>
      <xdr:spPr>
        <a:xfrm flipV="1">
          <a:off x="13893800" y="9796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39370</xdr:rowOff>
    </xdr:from>
    <xdr:to>
      <xdr:col>69</xdr:col>
      <xdr:colOff>92075</xdr:colOff>
      <xdr:row>57</xdr:row>
      <xdr:rowOff>107950</xdr:rowOff>
    </xdr:to>
    <xdr:cxnSp macro="">
      <xdr:nvCxnSpPr>
        <xdr:cNvPr id="253" name="直線コネクタ 252"/>
        <xdr:cNvCxnSpPr/>
      </xdr:nvCxnSpPr>
      <xdr:spPr>
        <a:xfrm>
          <a:off x="13004800" y="9812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4" name="フローチャート: 判断 253"/>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55" name="テキスト ボックス 254"/>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6" name="フローチャート: 判断 255"/>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57" name="テキスト ボックス 256"/>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3" name="楕円 262"/>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123207</xdr:rowOff>
    </xdr:from>
    <xdr:ext cx="762000" cy="259045"/>
    <xdr:sp macro="" textlink="">
      <xdr:nvSpPr>
        <xdr:cNvPr id="264"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5" name="楕円 264"/>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66" name="テキスト ボックス 265"/>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67" name="楕円 266"/>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68" name="テキスト ボックス 267"/>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69" name="楕円 268"/>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70" name="テキスト ボックス 26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71" name="楕円 270"/>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72" name="テキスト ボックス 271"/>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補助費等に係る経常収支比率は、類似団体平均を下回っている状況にある。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国保病院や一部事務組合（消防や衛生処理組合）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に対する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負担金が大きな割合を占めており、近年は、医師確保対策</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に係る経費や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施設・設備等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維持管理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に要する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車両購入</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経費により、負担金は増加傾向にある。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152146</xdr:rowOff>
    </xdr:to>
    <xdr:cxnSp macro="">
      <xdr:nvCxnSpPr>
        <xdr:cNvPr id="302" name="直線コネクタ 301"/>
        <xdr:cNvCxnSpPr/>
      </xdr:nvCxnSpPr>
      <xdr:spPr>
        <a:xfrm>
          <a:off x="15671800" y="61391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138430</xdr:rowOff>
    </xdr:to>
    <xdr:cxnSp macro="">
      <xdr:nvCxnSpPr>
        <xdr:cNvPr id="305" name="直線コネクタ 304"/>
        <xdr:cNvCxnSpPr/>
      </xdr:nvCxnSpPr>
      <xdr:spPr>
        <a:xfrm>
          <a:off x="14782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143002</xdr:rowOff>
    </xdr:to>
    <xdr:cxnSp macro="">
      <xdr:nvCxnSpPr>
        <xdr:cNvPr id="308" name="直線コネクタ 307"/>
        <xdr:cNvCxnSpPr/>
      </xdr:nvCxnSpPr>
      <xdr:spPr>
        <a:xfrm flipV="1">
          <a:off x="13893800" y="61163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161290</xdr:rowOff>
    </xdr:to>
    <xdr:cxnSp macro="">
      <xdr:nvCxnSpPr>
        <xdr:cNvPr id="311" name="直線コネクタ 310"/>
        <xdr:cNvCxnSpPr/>
      </xdr:nvCxnSpPr>
      <xdr:spPr>
        <a:xfrm flipV="1">
          <a:off x="13004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2" name="フローチャート: 判断 311"/>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3" name="テキスト ボックス 312"/>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4" name="フローチャート: 判断 313"/>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5" name="テキスト ボックス 314"/>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21" name="楕円 320"/>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2"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3" name="楕円 322"/>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4" name="テキスト ボックス 323"/>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25" name="楕円 324"/>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26" name="テキスト ボックス 325"/>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27" name="楕円 326"/>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28" name="テキスト ボックス 327"/>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29" name="楕円 328"/>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0" name="テキスト ボックス 329"/>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公債費に係る経常収支比率につては、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後年度の負担軽減のため、計画的な繰上償還を実施して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いたことで、類似団体平均を上回っていた状況が続いていたが、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繰上償還を実施しなかったことから、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若干下回っ</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５年度は、元利償還額が増加したことによって、類似団体平均を上回っている。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また、実質公債費比率において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、年々上昇傾向にあるが、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現在は、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低い水準を維持している。この要因としては、交付税算入率の大きい地方債を優先的に活用してきたためであり、今後も同様の事業展開を図り、公債費上昇の抑制を図っていく。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35561</xdr:rowOff>
    </xdr:to>
    <xdr:cxnSp macro="">
      <xdr:nvCxnSpPr>
        <xdr:cNvPr id="362" name="直線コネクタ 361"/>
        <xdr:cNvCxnSpPr/>
      </xdr:nvCxnSpPr>
      <xdr:spPr>
        <a:xfrm>
          <a:off x="3987800" y="131800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35561</xdr:rowOff>
    </xdr:to>
    <xdr:cxnSp macro="">
      <xdr:nvCxnSpPr>
        <xdr:cNvPr id="365" name="直線コネクタ 364"/>
        <xdr:cNvCxnSpPr/>
      </xdr:nvCxnSpPr>
      <xdr:spPr>
        <a:xfrm flipV="1">
          <a:off x="3098800" y="131800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35561</xdr:rowOff>
    </xdr:from>
    <xdr:to>
      <xdr:col>15</xdr:col>
      <xdr:colOff>98425</xdr:colOff>
      <xdr:row>77</xdr:row>
      <xdr:rowOff>107950</xdr:rowOff>
    </xdr:to>
    <xdr:cxnSp macro="">
      <xdr:nvCxnSpPr>
        <xdr:cNvPr id="368" name="直線コネクタ 367"/>
        <xdr:cNvCxnSpPr/>
      </xdr:nvCxnSpPr>
      <xdr:spPr>
        <a:xfrm flipV="1">
          <a:off x="2209800" y="132372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77</xdr:row>
      <xdr:rowOff>115570</xdr:rowOff>
    </xdr:to>
    <xdr:cxnSp macro="">
      <xdr:nvCxnSpPr>
        <xdr:cNvPr id="371" name="直線コネクタ 370"/>
        <xdr:cNvCxnSpPr/>
      </xdr:nvCxnSpPr>
      <xdr:spPr>
        <a:xfrm flipV="1">
          <a:off x="1320800" y="1330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2" name="フローチャート: 判断 371"/>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3" name="テキスト ボックス 372"/>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4" name="フローチャート: 判断 373"/>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5" name="テキスト ボックス 374"/>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156211</xdr:rowOff>
    </xdr:from>
    <xdr:to>
      <xdr:col>24</xdr:col>
      <xdr:colOff>76200</xdr:colOff>
      <xdr:row>77</xdr:row>
      <xdr:rowOff>86361</xdr:rowOff>
    </xdr:to>
    <xdr:sp macro="" textlink="">
      <xdr:nvSpPr>
        <xdr:cNvPr id="381" name="楕円 380"/>
        <xdr:cNvSpPr/>
      </xdr:nvSpPr>
      <xdr:spPr>
        <a:xfrm>
          <a:off x="4775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128288</xdr:rowOff>
    </xdr:from>
    <xdr:ext cx="762000" cy="259045"/>
    <xdr:sp macro="" textlink="">
      <xdr:nvSpPr>
        <xdr:cNvPr id="382" name="公債費該当値テキスト"/>
        <xdr:cNvSpPr txBox="1"/>
      </xdr:nvSpPr>
      <xdr:spPr>
        <a:xfrm>
          <a:off x="4914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3" name="楕円 382"/>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4" name="テキスト ボックス 383"/>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156211</xdr:rowOff>
    </xdr:from>
    <xdr:to>
      <xdr:col>15</xdr:col>
      <xdr:colOff>149225</xdr:colOff>
      <xdr:row>77</xdr:row>
      <xdr:rowOff>86361</xdr:rowOff>
    </xdr:to>
    <xdr:sp macro="" textlink="">
      <xdr:nvSpPr>
        <xdr:cNvPr id="385" name="楕円 384"/>
        <xdr:cNvSpPr/>
      </xdr:nvSpPr>
      <xdr:spPr>
        <a:xfrm>
          <a:off x="3048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71138</xdr:rowOff>
    </xdr:from>
    <xdr:ext cx="762000" cy="259045"/>
    <xdr:sp macro="" textlink="">
      <xdr:nvSpPr>
        <xdr:cNvPr id="386" name="テキスト ボックス 385"/>
        <xdr:cNvSpPr txBox="1"/>
      </xdr:nvSpPr>
      <xdr:spPr>
        <a:xfrm>
          <a:off x="2717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387" name="楕円 386"/>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143527</xdr:rowOff>
    </xdr:from>
    <xdr:ext cx="762000" cy="259045"/>
    <xdr:sp macro="" textlink="">
      <xdr:nvSpPr>
        <xdr:cNvPr id="388" name="テキスト ボックス 387"/>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9" name="楕円 388"/>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0" name="テキスト ボックス 389"/>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公債費以外に係る経常収支比率は、類似団体平均を大幅に下回っている状況である。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人件費や物件費等において、早くから行財政改革に取り組んできた積み重ね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、今後も経費節減に努めるなど健全な財政運営を維持するよう努めていく。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58420</xdr:rowOff>
    </xdr:from>
    <xdr:to>
      <xdr:col>82</xdr:col>
      <xdr:colOff>107950</xdr:colOff>
      <xdr:row>74</xdr:row>
      <xdr:rowOff>61685</xdr:rowOff>
    </xdr:to>
    <xdr:cxnSp macro="">
      <xdr:nvCxnSpPr>
        <xdr:cNvPr id="425" name="直線コネクタ 424"/>
        <xdr:cNvCxnSpPr/>
      </xdr:nvCxnSpPr>
      <xdr:spPr>
        <a:xfrm>
          <a:off x="15671800" y="1274572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macro="" textlink="">
      <xdr:nvSpPr>
        <xdr:cNvPr id="426" name="公債費以外平均値テキスト"/>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29028</xdr:rowOff>
    </xdr:from>
    <xdr:to>
      <xdr:col>78</xdr:col>
      <xdr:colOff>69850</xdr:colOff>
      <xdr:row>74</xdr:row>
      <xdr:rowOff>58420</xdr:rowOff>
    </xdr:to>
    <xdr:cxnSp macro="">
      <xdr:nvCxnSpPr>
        <xdr:cNvPr id="428" name="直線コネクタ 427"/>
        <xdr:cNvCxnSpPr/>
      </xdr:nvCxnSpPr>
      <xdr:spPr>
        <a:xfrm>
          <a:off x="14782800" y="1271632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29028</xdr:rowOff>
    </xdr:from>
    <xdr:to>
      <xdr:col>73</xdr:col>
      <xdr:colOff>180975</xdr:colOff>
      <xdr:row>74</xdr:row>
      <xdr:rowOff>48623</xdr:rowOff>
    </xdr:to>
    <xdr:cxnSp macro="">
      <xdr:nvCxnSpPr>
        <xdr:cNvPr id="431" name="直線コネクタ 430"/>
        <xdr:cNvCxnSpPr/>
      </xdr:nvCxnSpPr>
      <xdr:spPr>
        <a:xfrm flipV="1">
          <a:off x="13893800" y="127163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45357</xdr:rowOff>
    </xdr:from>
    <xdr:to>
      <xdr:col>69</xdr:col>
      <xdr:colOff>92075</xdr:colOff>
      <xdr:row>74</xdr:row>
      <xdr:rowOff>48623</xdr:rowOff>
    </xdr:to>
    <xdr:cxnSp macro="">
      <xdr:nvCxnSpPr>
        <xdr:cNvPr id="434" name="直線コネクタ 433"/>
        <xdr:cNvCxnSpPr/>
      </xdr:nvCxnSpPr>
      <xdr:spPr>
        <a:xfrm>
          <a:off x="13004800" y="127326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81099</xdr:rowOff>
    </xdr:from>
    <xdr:to>
      <xdr:col>69</xdr:col>
      <xdr:colOff>142875</xdr:colOff>
      <xdr:row>78</xdr:row>
      <xdr:rowOff>11249</xdr:rowOff>
    </xdr:to>
    <xdr:sp macro="" textlink="">
      <xdr:nvSpPr>
        <xdr:cNvPr id="435" name="フローチャート: 判断 434"/>
        <xdr:cNvSpPr/>
      </xdr:nvSpPr>
      <xdr:spPr>
        <a:xfrm>
          <a:off x="13843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167476</xdr:rowOff>
    </xdr:from>
    <xdr:ext cx="762000" cy="259045"/>
    <xdr:sp macro="" textlink="">
      <xdr:nvSpPr>
        <xdr:cNvPr id="436" name="テキスト ボックス 435"/>
        <xdr:cNvSpPr txBox="1"/>
      </xdr:nvSpPr>
      <xdr:spPr>
        <a:xfrm>
          <a:off x="135128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120287</xdr:rowOff>
    </xdr:from>
    <xdr:to>
      <xdr:col>65</xdr:col>
      <xdr:colOff>53975</xdr:colOff>
      <xdr:row>78</xdr:row>
      <xdr:rowOff>50437</xdr:rowOff>
    </xdr:to>
    <xdr:sp macro="" textlink="">
      <xdr:nvSpPr>
        <xdr:cNvPr id="437" name="フローチャート: 判断 436"/>
        <xdr:cNvSpPr/>
      </xdr:nvSpPr>
      <xdr:spPr>
        <a:xfrm>
          <a:off x="12954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35214</xdr:rowOff>
    </xdr:from>
    <xdr:ext cx="762000" cy="259045"/>
    <xdr:sp macro="" textlink="">
      <xdr:nvSpPr>
        <xdr:cNvPr id="438" name="テキスト ボックス 437"/>
        <xdr:cNvSpPr txBox="1"/>
      </xdr:nvSpPr>
      <xdr:spPr>
        <a:xfrm>
          <a:off x="12623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10885</xdr:rowOff>
    </xdr:from>
    <xdr:to>
      <xdr:col>82</xdr:col>
      <xdr:colOff>158750</xdr:colOff>
      <xdr:row>74</xdr:row>
      <xdr:rowOff>112485</xdr:rowOff>
    </xdr:to>
    <xdr:sp macro="" textlink="">
      <xdr:nvSpPr>
        <xdr:cNvPr id="444" name="楕円 443"/>
        <xdr:cNvSpPr/>
      </xdr:nvSpPr>
      <xdr:spPr>
        <a:xfrm>
          <a:off x="164592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27412</xdr:rowOff>
    </xdr:from>
    <xdr:ext cx="762000" cy="259045"/>
    <xdr:sp macro="" textlink="">
      <xdr:nvSpPr>
        <xdr:cNvPr id="445" name="公債費以外該当値テキスト"/>
        <xdr:cNvSpPr txBox="1"/>
      </xdr:nvSpPr>
      <xdr:spPr>
        <a:xfrm>
          <a:off x="165989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xdr:rowOff>
    </xdr:from>
    <xdr:to>
      <xdr:col>78</xdr:col>
      <xdr:colOff>120650</xdr:colOff>
      <xdr:row>74</xdr:row>
      <xdr:rowOff>109220</xdr:rowOff>
    </xdr:to>
    <xdr:sp macro="" textlink="">
      <xdr:nvSpPr>
        <xdr:cNvPr id="446" name="楕円 445"/>
        <xdr:cNvSpPr/>
      </xdr:nvSpPr>
      <xdr:spPr>
        <a:xfrm>
          <a:off x="15621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119397</xdr:rowOff>
    </xdr:from>
    <xdr:ext cx="736600" cy="259045"/>
    <xdr:sp macro="" textlink="">
      <xdr:nvSpPr>
        <xdr:cNvPr id="447" name="テキスト ボックス 446"/>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149678</xdr:rowOff>
    </xdr:from>
    <xdr:to>
      <xdr:col>74</xdr:col>
      <xdr:colOff>31750</xdr:colOff>
      <xdr:row>74</xdr:row>
      <xdr:rowOff>79828</xdr:rowOff>
    </xdr:to>
    <xdr:sp macro="" textlink="">
      <xdr:nvSpPr>
        <xdr:cNvPr id="448" name="楕円 447"/>
        <xdr:cNvSpPr/>
      </xdr:nvSpPr>
      <xdr:spPr>
        <a:xfrm>
          <a:off x="14732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90005</xdr:rowOff>
    </xdr:from>
    <xdr:ext cx="762000" cy="259045"/>
    <xdr:sp macro="" textlink="">
      <xdr:nvSpPr>
        <xdr:cNvPr id="449" name="テキスト ボックス 448"/>
        <xdr:cNvSpPr txBox="1"/>
      </xdr:nvSpPr>
      <xdr:spPr>
        <a:xfrm>
          <a:off x="14401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169273</xdr:rowOff>
    </xdr:from>
    <xdr:to>
      <xdr:col>69</xdr:col>
      <xdr:colOff>142875</xdr:colOff>
      <xdr:row>74</xdr:row>
      <xdr:rowOff>99423</xdr:rowOff>
    </xdr:to>
    <xdr:sp macro="" textlink="">
      <xdr:nvSpPr>
        <xdr:cNvPr id="450" name="楕円 449"/>
        <xdr:cNvSpPr/>
      </xdr:nvSpPr>
      <xdr:spPr>
        <a:xfrm>
          <a:off x="13843000" y="126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109600</xdr:rowOff>
    </xdr:from>
    <xdr:ext cx="762000" cy="259045"/>
    <xdr:sp macro="" textlink="">
      <xdr:nvSpPr>
        <xdr:cNvPr id="451" name="テキスト ボックス 450"/>
        <xdr:cNvSpPr txBox="1"/>
      </xdr:nvSpPr>
      <xdr:spPr>
        <a:xfrm>
          <a:off x="13512800" y="1245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166007</xdr:rowOff>
    </xdr:from>
    <xdr:to>
      <xdr:col>65</xdr:col>
      <xdr:colOff>53975</xdr:colOff>
      <xdr:row>74</xdr:row>
      <xdr:rowOff>96157</xdr:rowOff>
    </xdr:to>
    <xdr:sp macro="" textlink="">
      <xdr:nvSpPr>
        <xdr:cNvPr id="452" name="楕円 451"/>
        <xdr:cNvSpPr/>
      </xdr:nvSpPr>
      <xdr:spPr>
        <a:xfrm>
          <a:off x="12954000" y="126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106334</xdr:rowOff>
    </xdr:from>
    <xdr:ext cx="762000" cy="259045"/>
    <xdr:sp macro="" textlink="">
      <xdr:nvSpPr>
        <xdr:cNvPr id="453" name="テキスト ボックス 452"/>
        <xdr:cNvSpPr txBox="1"/>
      </xdr:nvSpPr>
      <xdr:spPr>
        <a:xfrm>
          <a:off x="12623800" y="1245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101211</xdr:rowOff>
    </xdr:from>
    <xdr:to>
      <xdr:col>29</xdr:col>
      <xdr:colOff>127000</xdr:colOff>
      <xdr:row>18</xdr:row>
      <xdr:rowOff>119588</xdr:rowOff>
    </xdr:to>
    <xdr:cxnSp macro="">
      <xdr:nvCxnSpPr>
        <xdr:cNvPr id="53" name="直線コネクタ 52"/>
        <xdr:cNvCxnSpPr/>
      </xdr:nvCxnSpPr>
      <xdr:spPr bwMode="auto">
        <a:xfrm flipV="1">
          <a:off x="5003800" y="3234936"/>
          <a:ext cx="647700" cy="18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119588</xdr:rowOff>
    </xdr:from>
    <xdr:to>
      <xdr:col>26</xdr:col>
      <xdr:colOff>50800</xdr:colOff>
      <xdr:row>18</xdr:row>
      <xdr:rowOff>137100</xdr:rowOff>
    </xdr:to>
    <xdr:cxnSp macro="">
      <xdr:nvCxnSpPr>
        <xdr:cNvPr id="56" name="直線コネクタ 55"/>
        <xdr:cNvCxnSpPr/>
      </xdr:nvCxnSpPr>
      <xdr:spPr bwMode="auto">
        <a:xfrm flipV="1">
          <a:off x="4305300" y="3253313"/>
          <a:ext cx="698500" cy="17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137100</xdr:rowOff>
    </xdr:from>
    <xdr:to>
      <xdr:col>22</xdr:col>
      <xdr:colOff>114300</xdr:colOff>
      <xdr:row>18</xdr:row>
      <xdr:rowOff>157437</xdr:rowOff>
    </xdr:to>
    <xdr:cxnSp macro="">
      <xdr:nvCxnSpPr>
        <xdr:cNvPr id="59" name="直線コネクタ 58"/>
        <xdr:cNvCxnSpPr/>
      </xdr:nvCxnSpPr>
      <xdr:spPr bwMode="auto">
        <a:xfrm flipV="1">
          <a:off x="3606800" y="3270825"/>
          <a:ext cx="698500" cy="20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157437</xdr:rowOff>
    </xdr:from>
    <xdr:to>
      <xdr:col>18</xdr:col>
      <xdr:colOff>177800</xdr:colOff>
      <xdr:row>19</xdr:row>
      <xdr:rowOff>12600</xdr:rowOff>
    </xdr:to>
    <xdr:cxnSp macro="">
      <xdr:nvCxnSpPr>
        <xdr:cNvPr id="62" name="直線コネクタ 61"/>
        <xdr:cNvCxnSpPr/>
      </xdr:nvCxnSpPr>
      <xdr:spPr bwMode="auto">
        <a:xfrm flipV="1">
          <a:off x="2908300" y="3291162"/>
          <a:ext cx="698500" cy="26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145991</xdr:rowOff>
    </xdr:from>
    <xdr:to>
      <xdr:col>19</xdr:col>
      <xdr:colOff>38100</xdr:colOff>
      <xdr:row>19</xdr:row>
      <xdr:rowOff>76141</xdr:rowOff>
    </xdr:to>
    <xdr:sp macro="" textlink="">
      <xdr:nvSpPr>
        <xdr:cNvPr id="63" name="フローチャート: 判断 62"/>
        <xdr:cNvSpPr/>
      </xdr:nvSpPr>
      <xdr:spPr bwMode="auto">
        <a:xfrm>
          <a:off x="3556000" y="3279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60918</xdr:rowOff>
    </xdr:from>
    <xdr:ext cx="762000" cy="259045"/>
    <xdr:sp macro="" textlink="">
      <xdr:nvSpPr>
        <xdr:cNvPr id="64" name="テキスト ボックス 63"/>
        <xdr:cNvSpPr txBox="1"/>
      </xdr:nvSpPr>
      <xdr:spPr>
        <a:xfrm>
          <a:off x="3225800" y="336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155686</xdr:rowOff>
    </xdr:from>
    <xdr:to>
      <xdr:col>15</xdr:col>
      <xdr:colOff>101600</xdr:colOff>
      <xdr:row>19</xdr:row>
      <xdr:rowOff>85836</xdr:rowOff>
    </xdr:to>
    <xdr:sp macro="" textlink="">
      <xdr:nvSpPr>
        <xdr:cNvPr id="65" name="フローチャート: 判断 64"/>
        <xdr:cNvSpPr/>
      </xdr:nvSpPr>
      <xdr:spPr bwMode="auto">
        <a:xfrm>
          <a:off x="2857500" y="3289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70613</xdr:rowOff>
    </xdr:from>
    <xdr:ext cx="762000" cy="259045"/>
    <xdr:sp macro="" textlink="">
      <xdr:nvSpPr>
        <xdr:cNvPr id="66" name="テキスト ボックス 65"/>
        <xdr:cNvSpPr txBox="1"/>
      </xdr:nvSpPr>
      <xdr:spPr>
        <a:xfrm>
          <a:off x="2527300" y="337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50411</xdr:rowOff>
    </xdr:from>
    <xdr:to>
      <xdr:col>29</xdr:col>
      <xdr:colOff>177800</xdr:colOff>
      <xdr:row>18</xdr:row>
      <xdr:rowOff>152012</xdr:rowOff>
    </xdr:to>
    <xdr:sp macro="" textlink="">
      <xdr:nvSpPr>
        <xdr:cNvPr id="72" name="楕円 71"/>
        <xdr:cNvSpPr/>
      </xdr:nvSpPr>
      <xdr:spPr bwMode="auto">
        <a:xfrm>
          <a:off x="5600700" y="318413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22488</xdr:rowOff>
    </xdr:from>
    <xdr:ext cx="762000" cy="259045"/>
    <xdr:sp macro="" textlink="">
      <xdr:nvSpPr>
        <xdr:cNvPr id="73" name="人口1人当たり決算額の推移該当値テキスト130"/>
        <xdr:cNvSpPr txBox="1"/>
      </xdr:nvSpPr>
      <xdr:spPr>
        <a:xfrm>
          <a:off x="5740400" y="315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68788</xdr:rowOff>
    </xdr:from>
    <xdr:to>
      <xdr:col>26</xdr:col>
      <xdr:colOff>101600</xdr:colOff>
      <xdr:row>18</xdr:row>
      <xdr:rowOff>170388</xdr:rowOff>
    </xdr:to>
    <xdr:sp macro="" textlink="">
      <xdr:nvSpPr>
        <xdr:cNvPr id="74" name="楕円 73"/>
        <xdr:cNvSpPr/>
      </xdr:nvSpPr>
      <xdr:spPr bwMode="auto">
        <a:xfrm>
          <a:off x="4953000" y="3202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155165</xdr:rowOff>
    </xdr:from>
    <xdr:ext cx="736600" cy="259045"/>
    <xdr:sp macro="" textlink="">
      <xdr:nvSpPr>
        <xdr:cNvPr id="75" name="テキスト ボックス 74"/>
        <xdr:cNvSpPr txBox="1"/>
      </xdr:nvSpPr>
      <xdr:spPr>
        <a:xfrm>
          <a:off x="4622800" y="3288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86300</xdr:rowOff>
    </xdr:from>
    <xdr:to>
      <xdr:col>22</xdr:col>
      <xdr:colOff>165100</xdr:colOff>
      <xdr:row>19</xdr:row>
      <xdr:rowOff>16450</xdr:rowOff>
    </xdr:to>
    <xdr:sp macro="" textlink="">
      <xdr:nvSpPr>
        <xdr:cNvPr id="76" name="楕円 75"/>
        <xdr:cNvSpPr/>
      </xdr:nvSpPr>
      <xdr:spPr bwMode="auto">
        <a:xfrm>
          <a:off x="4254500" y="3220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1227</xdr:rowOff>
    </xdr:from>
    <xdr:ext cx="762000" cy="259045"/>
    <xdr:sp macro="" textlink="">
      <xdr:nvSpPr>
        <xdr:cNvPr id="77" name="テキスト ボックス 76"/>
        <xdr:cNvSpPr txBox="1"/>
      </xdr:nvSpPr>
      <xdr:spPr>
        <a:xfrm>
          <a:off x="3924300" y="330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106637</xdr:rowOff>
    </xdr:from>
    <xdr:to>
      <xdr:col>19</xdr:col>
      <xdr:colOff>38100</xdr:colOff>
      <xdr:row>19</xdr:row>
      <xdr:rowOff>36787</xdr:rowOff>
    </xdr:to>
    <xdr:sp macro="" textlink="">
      <xdr:nvSpPr>
        <xdr:cNvPr id="78" name="楕円 77"/>
        <xdr:cNvSpPr/>
      </xdr:nvSpPr>
      <xdr:spPr bwMode="auto">
        <a:xfrm>
          <a:off x="3556000" y="3240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46964</xdr:rowOff>
    </xdr:from>
    <xdr:ext cx="762000" cy="259045"/>
    <xdr:sp macro="" textlink="">
      <xdr:nvSpPr>
        <xdr:cNvPr id="79" name="テキスト ボックス 78"/>
        <xdr:cNvSpPr txBox="1"/>
      </xdr:nvSpPr>
      <xdr:spPr>
        <a:xfrm>
          <a:off x="3225800" y="30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133250</xdr:rowOff>
    </xdr:from>
    <xdr:to>
      <xdr:col>15</xdr:col>
      <xdr:colOff>101600</xdr:colOff>
      <xdr:row>19</xdr:row>
      <xdr:rowOff>63400</xdr:rowOff>
    </xdr:to>
    <xdr:sp macro="" textlink="">
      <xdr:nvSpPr>
        <xdr:cNvPr id="80" name="楕円 79"/>
        <xdr:cNvSpPr/>
      </xdr:nvSpPr>
      <xdr:spPr bwMode="auto">
        <a:xfrm>
          <a:off x="2857500" y="3266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73577</xdr:rowOff>
    </xdr:from>
    <xdr:ext cx="762000" cy="259045"/>
    <xdr:sp macro="" textlink="">
      <xdr:nvSpPr>
        <xdr:cNvPr id="81" name="テキスト ボックス 80"/>
        <xdr:cNvSpPr txBox="1"/>
      </xdr:nvSpPr>
      <xdr:spPr>
        <a:xfrm>
          <a:off x="2527300" y="30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22595</xdr:rowOff>
    </xdr:from>
    <xdr:to>
      <xdr:col>29</xdr:col>
      <xdr:colOff>127000</xdr:colOff>
      <xdr:row>36</xdr:row>
      <xdr:rowOff>71233</xdr:rowOff>
    </xdr:to>
    <xdr:cxnSp macro="">
      <xdr:nvCxnSpPr>
        <xdr:cNvPr id="114" name="直線コネクタ 113"/>
        <xdr:cNvCxnSpPr/>
      </xdr:nvCxnSpPr>
      <xdr:spPr bwMode="auto">
        <a:xfrm flipV="1">
          <a:off x="5003800" y="6975845"/>
          <a:ext cx="647700" cy="48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71233</xdr:rowOff>
    </xdr:from>
    <xdr:to>
      <xdr:col>26</xdr:col>
      <xdr:colOff>50800</xdr:colOff>
      <xdr:row>36</xdr:row>
      <xdr:rowOff>82804</xdr:rowOff>
    </xdr:to>
    <xdr:cxnSp macro="">
      <xdr:nvCxnSpPr>
        <xdr:cNvPr id="117" name="直線コネクタ 116"/>
        <xdr:cNvCxnSpPr/>
      </xdr:nvCxnSpPr>
      <xdr:spPr bwMode="auto">
        <a:xfrm flipV="1">
          <a:off x="4305300" y="7024483"/>
          <a:ext cx="698500" cy="11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82804</xdr:rowOff>
    </xdr:from>
    <xdr:to>
      <xdr:col>22</xdr:col>
      <xdr:colOff>114300</xdr:colOff>
      <xdr:row>36</xdr:row>
      <xdr:rowOff>120538</xdr:rowOff>
    </xdr:to>
    <xdr:cxnSp macro="">
      <xdr:nvCxnSpPr>
        <xdr:cNvPr id="120" name="直線コネクタ 119"/>
        <xdr:cNvCxnSpPr/>
      </xdr:nvCxnSpPr>
      <xdr:spPr bwMode="auto">
        <a:xfrm flipV="1">
          <a:off x="3606800" y="7036054"/>
          <a:ext cx="698500" cy="37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120538</xdr:rowOff>
    </xdr:from>
    <xdr:to>
      <xdr:col>18</xdr:col>
      <xdr:colOff>177800</xdr:colOff>
      <xdr:row>36</xdr:row>
      <xdr:rowOff>134513</xdr:rowOff>
    </xdr:to>
    <xdr:cxnSp macro="">
      <xdr:nvCxnSpPr>
        <xdr:cNvPr id="123" name="直線コネクタ 122"/>
        <xdr:cNvCxnSpPr/>
      </xdr:nvCxnSpPr>
      <xdr:spPr bwMode="auto">
        <a:xfrm flipV="1">
          <a:off x="2908300" y="7073788"/>
          <a:ext cx="698500" cy="13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37986</xdr:rowOff>
    </xdr:from>
    <xdr:to>
      <xdr:col>19</xdr:col>
      <xdr:colOff>38100</xdr:colOff>
      <xdr:row>36</xdr:row>
      <xdr:rowOff>139586</xdr:rowOff>
    </xdr:to>
    <xdr:sp macro="" textlink="">
      <xdr:nvSpPr>
        <xdr:cNvPr id="124" name="フローチャート: 判断 123"/>
        <xdr:cNvSpPr/>
      </xdr:nvSpPr>
      <xdr:spPr bwMode="auto">
        <a:xfrm>
          <a:off x="3556000" y="6991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149763</xdr:rowOff>
    </xdr:from>
    <xdr:ext cx="762000" cy="259045"/>
    <xdr:sp macro="" textlink="">
      <xdr:nvSpPr>
        <xdr:cNvPr id="125" name="テキスト ボックス 124"/>
        <xdr:cNvSpPr txBox="1"/>
      </xdr:nvSpPr>
      <xdr:spPr>
        <a:xfrm>
          <a:off x="3225800" y="676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46044</xdr:rowOff>
    </xdr:from>
    <xdr:to>
      <xdr:col>15</xdr:col>
      <xdr:colOff>101600</xdr:colOff>
      <xdr:row>36</xdr:row>
      <xdr:rowOff>147644</xdr:rowOff>
    </xdr:to>
    <xdr:sp macro="" textlink="">
      <xdr:nvSpPr>
        <xdr:cNvPr id="126" name="フローチャート: 判断 125"/>
        <xdr:cNvSpPr/>
      </xdr:nvSpPr>
      <xdr:spPr bwMode="auto">
        <a:xfrm>
          <a:off x="2857500" y="6999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157821</xdr:rowOff>
    </xdr:from>
    <xdr:ext cx="762000" cy="259045"/>
    <xdr:sp macro="" textlink="">
      <xdr:nvSpPr>
        <xdr:cNvPr id="127" name="テキスト ボックス 126"/>
        <xdr:cNvSpPr txBox="1"/>
      </xdr:nvSpPr>
      <xdr:spPr>
        <a:xfrm>
          <a:off x="2527300" y="676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314695</xdr:rowOff>
    </xdr:from>
    <xdr:to>
      <xdr:col>29</xdr:col>
      <xdr:colOff>177800</xdr:colOff>
      <xdr:row>36</xdr:row>
      <xdr:rowOff>73395</xdr:rowOff>
    </xdr:to>
    <xdr:sp macro="" textlink="">
      <xdr:nvSpPr>
        <xdr:cNvPr id="133" name="楕円 132"/>
        <xdr:cNvSpPr/>
      </xdr:nvSpPr>
      <xdr:spPr bwMode="auto">
        <a:xfrm>
          <a:off x="5600700" y="692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286772</xdr:rowOff>
    </xdr:from>
    <xdr:ext cx="762000" cy="259045"/>
    <xdr:sp macro="" textlink="">
      <xdr:nvSpPr>
        <xdr:cNvPr id="134" name="人口1人当たり決算額の推移該当値テキスト445"/>
        <xdr:cNvSpPr txBox="1"/>
      </xdr:nvSpPr>
      <xdr:spPr>
        <a:xfrm>
          <a:off x="5740400" y="68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20433</xdr:rowOff>
    </xdr:from>
    <xdr:to>
      <xdr:col>26</xdr:col>
      <xdr:colOff>101600</xdr:colOff>
      <xdr:row>36</xdr:row>
      <xdr:rowOff>122033</xdr:rowOff>
    </xdr:to>
    <xdr:sp macro="" textlink="">
      <xdr:nvSpPr>
        <xdr:cNvPr id="135" name="楕円 134"/>
        <xdr:cNvSpPr/>
      </xdr:nvSpPr>
      <xdr:spPr bwMode="auto">
        <a:xfrm>
          <a:off x="4953000" y="6973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106810</xdr:rowOff>
    </xdr:from>
    <xdr:ext cx="736600" cy="259045"/>
    <xdr:sp macro="" textlink="">
      <xdr:nvSpPr>
        <xdr:cNvPr id="136" name="テキスト ボックス 135"/>
        <xdr:cNvSpPr txBox="1"/>
      </xdr:nvSpPr>
      <xdr:spPr>
        <a:xfrm>
          <a:off x="4622800" y="7060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32004</xdr:rowOff>
    </xdr:from>
    <xdr:to>
      <xdr:col>22</xdr:col>
      <xdr:colOff>165100</xdr:colOff>
      <xdr:row>36</xdr:row>
      <xdr:rowOff>133604</xdr:rowOff>
    </xdr:to>
    <xdr:sp macro="" textlink="">
      <xdr:nvSpPr>
        <xdr:cNvPr id="137" name="楕円 136"/>
        <xdr:cNvSpPr/>
      </xdr:nvSpPr>
      <xdr:spPr bwMode="auto">
        <a:xfrm>
          <a:off x="4254500" y="6985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118381</xdr:rowOff>
    </xdr:from>
    <xdr:ext cx="762000" cy="259045"/>
    <xdr:sp macro="" textlink="">
      <xdr:nvSpPr>
        <xdr:cNvPr id="138" name="テキスト ボックス 137"/>
        <xdr:cNvSpPr txBox="1"/>
      </xdr:nvSpPr>
      <xdr:spPr>
        <a:xfrm>
          <a:off x="3924300" y="707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69738</xdr:rowOff>
    </xdr:from>
    <xdr:to>
      <xdr:col>19</xdr:col>
      <xdr:colOff>38100</xdr:colOff>
      <xdr:row>36</xdr:row>
      <xdr:rowOff>171338</xdr:rowOff>
    </xdr:to>
    <xdr:sp macro="" textlink="">
      <xdr:nvSpPr>
        <xdr:cNvPr id="139" name="楕円 138"/>
        <xdr:cNvSpPr/>
      </xdr:nvSpPr>
      <xdr:spPr bwMode="auto">
        <a:xfrm>
          <a:off x="3556000" y="7022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156115</xdr:rowOff>
    </xdr:from>
    <xdr:ext cx="762000" cy="259045"/>
    <xdr:sp macro="" textlink="">
      <xdr:nvSpPr>
        <xdr:cNvPr id="140" name="テキスト ボックス 139"/>
        <xdr:cNvSpPr txBox="1"/>
      </xdr:nvSpPr>
      <xdr:spPr>
        <a:xfrm>
          <a:off x="3225800" y="710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83713</xdr:rowOff>
    </xdr:from>
    <xdr:to>
      <xdr:col>15</xdr:col>
      <xdr:colOff>101600</xdr:colOff>
      <xdr:row>37</xdr:row>
      <xdr:rowOff>13863</xdr:rowOff>
    </xdr:to>
    <xdr:sp macro="" textlink="">
      <xdr:nvSpPr>
        <xdr:cNvPr id="141" name="楕円 140"/>
        <xdr:cNvSpPr/>
      </xdr:nvSpPr>
      <xdr:spPr bwMode="auto">
        <a:xfrm>
          <a:off x="2857500" y="7036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170090</xdr:rowOff>
    </xdr:from>
    <xdr:ext cx="762000" cy="259045"/>
    <xdr:sp macro="" textlink="">
      <xdr:nvSpPr>
        <xdr:cNvPr id="142" name="テキスト ボックス 141"/>
        <xdr:cNvSpPr txBox="1"/>
      </xdr:nvSpPr>
      <xdr:spPr>
        <a:xfrm>
          <a:off x="2527300" y="712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3,249
3,216
162.59
5,502,760
5,365,019
97,350
2,549,365
4,055,060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116763</xdr:rowOff>
    </xdr:from>
    <xdr:to>
      <xdr:col>24</xdr:col>
      <xdr:colOff>63500</xdr:colOff>
      <xdr:row>37</xdr:row>
      <xdr:rowOff>125452</xdr:rowOff>
    </xdr:to>
    <xdr:cxnSp macro="">
      <xdr:nvCxnSpPr>
        <xdr:cNvPr id="62" name="直線コネクタ 61"/>
        <xdr:cNvCxnSpPr/>
      </xdr:nvCxnSpPr>
      <xdr:spPr>
        <a:xfrm flipV="1">
          <a:off x="3797300" y="6460413"/>
          <a:ext cx="838200" cy="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125406</xdr:rowOff>
    </xdr:from>
    <xdr:to>
      <xdr:col>19</xdr:col>
      <xdr:colOff>177800</xdr:colOff>
      <xdr:row>37</xdr:row>
      <xdr:rowOff>125452</xdr:rowOff>
    </xdr:to>
    <xdr:cxnSp macro="">
      <xdr:nvCxnSpPr>
        <xdr:cNvPr id="65" name="直線コネクタ 64"/>
        <xdr:cNvCxnSpPr/>
      </xdr:nvCxnSpPr>
      <xdr:spPr>
        <a:xfrm>
          <a:off x="2908300" y="6469056"/>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125406</xdr:rowOff>
    </xdr:from>
    <xdr:to>
      <xdr:col>15</xdr:col>
      <xdr:colOff>50800</xdr:colOff>
      <xdr:row>37</xdr:row>
      <xdr:rowOff>146164</xdr:rowOff>
    </xdr:to>
    <xdr:cxnSp macro="">
      <xdr:nvCxnSpPr>
        <xdr:cNvPr id="68" name="直線コネクタ 67"/>
        <xdr:cNvCxnSpPr/>
      </xdr:nvCxnSpPr>
      <xdr:spPr>
        <a:xfrm flipV="1">
          <a:off x="2019300" y="6469056"/>
          <a:ext cx="889000" cy="2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146164</xdr:rowOff>
    </xdr:from>
    <xdr:to>
      <xdr:col>10</xdr:col>
      <xdr:colOff>114300</xdr:colOff>
      <xdr:row>38</xdr:row>
      <xdr:rowOff>46967</xdr:rowOff>
    </xdr:to>
    <xdr:cxnSp macro="">
      <xdr:nvCxnSpPr>
        <xdr:cNvPr id="71" name="直線コネクタ 70"/>
        <xdr:cNvCxnSpPr/>
      </xdr:nvCxnSpPr>
      <xdr:spPr>
        <a:xfrm flipV="1">
          <a:off x="1130300" y="6489814"/>
          <a:ext cx="889000" cy="7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64860</xdr:rowOff>
    </xdr:from>
    <xdr:to>
      <xdr:col>10</xdr:col>
      <xdr:colOff>165100</xdr:colOff>
      <xdr:row>37</xdr:row>
      <xdr:rowOff>166460</xdr:rowOff>
    </xdr:to>
    <xdr:sp macro="" textlink="">
      <xdr:nvSpPr>
        <xdr:cNvPr id="72" name="フローチャート: 判断 71"/>
        <xdr:cNvSpPr/>
      </xdr:nvSpPr>
      <xdr:spPr>
        <a:xfrm>
          <a:off x="1968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11537</xdr:rowOff>
    </xdr:from>
    <xdr:ext cx="599010" cy="259045"/>
    <xdr:sp macro="" textlink="">
      <xdr:nvSpPr>
        <xdr:cNvPr id="73" name="テキスト ボックス 72"/>
        <xdr:cNvSpPr txBox="1"/>
      </xdr:nvSpPr>
      <xdr:spPr>
        <a:xfrm>
          <a:off x="1719795" y="618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109794</xdr:rowOff>
    </xdr:from>
    <xdr:to>
      <xdr:col>6</xdr:col>
      <xdr:colOff>38100</xdr:colOff>
      <xdr:row>38</xdr:row>
      <xdr:rowOff>39944</xdr:rowOff>
    </xdr:to>
    <xdr:sp macro="" textlink="">
      <xdr:nvSpPr>
        <xdr:cNvPr id="74" name="フローチャート: 判断 73"/>
        <xdr:cNvSpPr/>
      </xdr:nvSpPr>
      <xdr:spPr>
        <a:xfrm>
          <a:off x="1079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56471</xdr:rowOff>
    </xdr:from>
    <xdr:ext cx="599010" cy="259045"/>
    <xdr:sp macro="" textlink="">
      <xdr:nvSpPr>
        <xdr:cNvPr id="75" name="テキスト ボックス 74"/>
        <xdr:cNvSpPr txBox="1"/>
      </xdr:nvSpPr>
      <xdr:spPr>
        <a:xfrm>
          <a:off x="830795" y="622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65963</xdr:rowOff>
    </xdr:from>
    <xdr:to>
      <xdr:col>24</xdr:col>
      <xdr:colOff>114300</xdr:colOff>
      <xdr:row>37</xdr:row>
      <xdr:rowOff>167563</xdr:rowOff>
    </xdr:to>
    <xdr:sp macro="" textlink="">
      <xdr:nvSpPr>
        <xdr:cNvPr id="81" name="楕円 80"/>
        <xdr:cNvSpPr/>
      </xdr:nvSpPr>
      <xdr:spPr>
        <a:xfrm>
          <a:off x="4584700" y="640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44390</xdr:rowOff>
    </xdr:from>
    <xdr:ext cx="599010" cy="259045"/>
    <xdr:sp macro="" textlink="">
      <xdr:nvSpPr>
        <xdr:cNvPr id="82" name="人件費該当値テキスト"/>
        <xdr:cNvSpPr txBox="1"/>
      </xdr:nvSpPr>
      <xdr:spPr>
        <a:xfrm>
          <a:off x="4686300" y="638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74652</xdr:rowOff>
    </xdr:from>
    <xdr:to>
      <xdr:col>20</xdr:col>
      <xdr:colOff>38100</xdr:colOff>
      <xdr:row>38</xdr:row>
      <xdr:rowOff>4801</xdr:rowOff>
    </xdr:to>
    <xdr:sp macro="" textlink="">
      <xdr:nvSpPr>
        <xdr:cNvPr id="83" name="楕円 82"/>
        <xdr:cNvSpPr/>
      </xdr:nvSpPr>
      <xdr:spPr>
        <a:xfrm>
          <a:off x="3746500" y="64183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167379</xdr:rowOff>
    </xdr:from>
    <xdr:ext cx="599010" cy="259045"/>
    <xdr:sp macro="" textlink="">
      <xdr:nvSpPr>
        <xdr:cNvPr id="84" name="テキスト ボックス 83"/>
        <xdr:cNvSpPr txBox="1"/>
      </xdr:nvSpPr>
      <xdr:spPr>
        <a:xfrm>
          <a:off x="3497795" y="651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74606</xdr:rowOff>
    </xdr:from>
    <xdr:to>
      <xdr:col>15</xdr:col>
      <xdr:colOff>101600</xdr:colOff>
      <xdr:row>38</xdr:row>
      <xdr:rowOff>4756</xdr:rowOff>
    </xdr:to>
    <xdr:sp macro="" textlink="">
      <xdr:nvSpPr>
        <xdr:cNvPr id="85" name="楕円 84"/>
        <xdr:cNvSpPr/>
      </xdr:nvSpPr>
      <xdr:spPr>
        <a:xfrm>
          <a:off x="2857500" y="641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167333</xdr:rowOff>
    </xdr:from>
    <xdr:ext cx="599010" cy="259045"/>
    <xdr:sp macro="" textlink="">
      <xdr:nvSpPr>
        <xdr:cNvPr id="86" name="テキスト ボックス 85"/>
        <xdr:cNvSpPr txBox="1"/>
      </xdr:nvSpPr>
      <xdr:spPr>
        <a:xfrm>
          <a:off x="2608795" y="651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95364</xdr:rowOff>
    </xdr:from>
    <xdr:to>
      <xdr:col>10</xdr:col>
      <xdr:colOff>165100</xdr:colOff>
      <xdr:row>38</xdr:row>
      <xdr:rowOff>25515</xdr:rowOff>
    </xdr:to>
    <xdr:sp macro="" textlink="">
      <xdr:nvSpPr>
        <xdr:cNvPr id="87" name="楕円 86"/>
        <xdr:cNvSpPr/>
      </xdr:nvSpPr>
      <xdr:spPr>
        <a:xfrm>
          <a:off x="1968500" y="64390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16642</xdr:rowOff>
    </xdr:from>
    <xdr:ext cx="599010" cy="259045"/>
    <xdr:sp macro="" textlink="">
      <xdr:nvSpPr>
        <xdr:cNvPr id="88" name="テキスト ボックス 87"/>
        <xdr:cNvSpPr txBox="1"/>
      </xdr:nvSpPr>
      <xdr:spPr>
        <a:xfrm>
          <a:off x="1719795" y="653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167617</xdr:rowOff>
    </xdr:from>
    <xdr:to>
      <xdr:col>6</xdr:col>
      <xdr:colOff>38100</xdr:colOff>
      <xdr:row>38</xdr:row>
      <xdr:rowOff>97767</xdr:rowOff>
    </xdr:to>
    <xdr:sp macro="" textlink="">
      <xdr:nvSpPr>
        <xdr:cNvPr id="89" name="楕円 88"/>
        <xdr:cNvSpPr/>
      </xdr:nvSpPr>
      <xdr:spPr>
        <a:xfrm>
          <a:off x="1079500" y="651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88894</xdr:rowOff>
    </xdr:from>
    <xdr:ext cx="599010" cy="259045"/>
    <xdr:sp macro="" textlink="">
      <xdr:nvSpPr>
        <xdr:cNvPr id="90" name="テキスト ボックス 89"/>
        <xdr:cNvSpPr txBox="1"/>
      </xdr:nvSpPr>
      <xdr:spPr>
        <a:xfrm>
          <a:off x="830795" y="660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99629</xdr:rowOff>
    </xdr:from>
    <xdr:to>
      <xdr:col>24</xdr:col>
      <xdr:colOff>63500</xdr:colOff>
      <xdr:row>57</xdr:row>
      <xdr:rowOff>105745</xdr:rowOff>
    </xdr:to>
    <xdr:cxnSp macro="">
      <xdr:nvCxnSpPr>
        <xdr:cNvPr id="115" name="直線コネクタ 114"/>
        <xdr:cNvCxnSpPr/>
      </xdr:nvCxnSpPr>
      <xdr:spPr>
        <a:xfrm flipV="1">
          <a:off x="3797300" y="9872279"/>
          <a:ext cx="838200" cy="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105745</xdr:rowOff>
    </xdr:from>
    <xdr:to>
      <xdr:col>19</xdr:col>
      <xdr:colOff>177800</xdr:colOff>
      <xdr:row>57</xdr:row>
      <xdr:rowOff>112155</xdr:rowOff>
    </xdr:to>
    <xdr:cxnSp macro="">
      <xdr:nvCxnSpPr>
        <xdr:cNvPr id="118" name="直線コネクタ 117"/>
        <xdr:cNvCxnSpPr/>
      </xdr:nvCxnSpPr>
      <xdr:spPr>
        <a:xfrm flipV="1">
          <a:off x="2908300" y="9878395"/>
          <a:ext cx="8890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112155</xdr:rowOff>
    </xdr:from>
    <xdr:to>
      <xdr:col>15</xdr:col>
      <xdr:colOff>50800</xdr:colOff>
      <xdr:row>57</xdr:row>
      <xdr:rowOff>116604</xdr:rowOff>
    </xdr:to>
    <xdr:cxnSp macro="">
      <xdr:nvCxnSpPr>
        <xdr:cNvPr id="121" name="直線コネクタ 120"/>
        <xdr:cNvCxnSpPr/>
      </xdr:nvCxnSpPr>
      <xdr:spPr>
        <a:xfrm flipV="1">
          <a:off x="2019300" y="9884805"/>
          <a:ext cx="889000" cy="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116604</xdr:rowOff>
    </xdr:from>
    <xdr:to>
      <xdr:col>10</xdr:col>
      <xdr:colOff>114300</xdr:colOff>
      <xdr:row>57</xdr:row>
      <xdr:rowOff>117497</xdr:rowOff>
    </xdr:to>
    <xdr:cxnSp macro="">
      <xdr:nvCxnSpPr>
        <xdr:cNvPr id="124" name="直線コネクタ 123"/>
        <xdr:cNvCxnSpPr/>
      </xdr:nvCxnSpPr>
      <xdr:spPr>
        <a:xfrm flipV="1">
          <a:off x="1130300" y="9889254"/>
          <a:ext cx="8890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30222</xdr:rowOff>
    </xdr:from>
    <xdr:to>
      <xdr:col>10</xdr:col>
      <xdr:colOff>165100</xdr:colOff>
      <xdr:row>57</xdr:row>
      <xdr:rowOff>131822</xdr:rowOff>
    </xdr:to>
    <xdr:sp macro="" textlink="">
      <xdr:nvSpPr>
        <xdr:cNvPr id="125" name="フローチャート: 判断 124"/>
        <xdr:cNvSpPr/>
      </xdr:nvSpPr>
      <xdr:spPr>
        <a:xfrm>
          <a:off x="1968500" y="980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148349</xdr:rowOff>
    </xdr:from>
    <xdr:ext cx="599010" cy="259045"/>
    <xdr:sp macro="" textlink="">
      <xdr:nvSpPr>
        <xdr:cNvPr id="126" name="テキスト ボックス 125"/>
        <xdr:cNvSpPr txBox="1"/>
      </xdr:nvSpPr>
      <xdr:spPr>
        <a:xfrm>
          <a:off x="1719795" y="957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38112</xdr:rowOff>
    </xdr:from>
    <xdr:to>
      <xdr:col>6</xdr:col>
      <xdr:colOff>38100</xdr:colOff>
      <xdr:row>57</xdr:row>
      <xdr:rowOff>139712</xdr:rowOff>
    </xdr:to>
    <xdr:sp macro="" textlink="">
      <xdr:nvSpPr>
        <xdr:cNvPr id="127" name="フローチャート: 判断 126"/>
        <xdr:cNvSpPr/>
      </xdr:nvSpPr>
      <xdr:spPr>
        <a:xfrm>
          <a:off x="1079500" y="981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156239</xdr:rowOff>
    </xdr:from>
    <xdr:ext cx="599010" cy="259045"/>
    <xdr:sp macro="" textlink="">
      <xdr:nvSpPr>
        <xdr:cNvPr id="128" name="テキスト ボックス 127"/>
        <xdr:cNvSpPr txBox="1"/>
      </xdr:nvSpPr>
      <xdr:spPr>
        <a:xfrm>
          <a:off x="830795" y="958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48829</xdr:rowOff>
    </xdr:from>
    <xdr:to>
      <xdr:col>24</xdr:col>
      <xdr:colOff>114300</xdr:colOff>
      <xdr:row>57</xdr:row>
      <xdr:rowOff>150429</xdr:rowOff>
    </xdr:to>
    <xdr:sp macro="" textlink="">
      <xdr:nvSpPr>
        <xdr:cNvPr id="134" name="楕円 133"/>
        <xdr:cNvSpPr/>
      </xdr:nvSpPr>
      <xdr:spPr>
        <a:xfrm>
          <a:off x="4584700" y="982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135206</xdr:rowOff>
    </xdr:from>
    <xdr:ext cx="599010" cy="259045"/>
    <xdr:sp macro="" textlink="">
      <xdr:nvSpPr>
        <xdr:cNvPr id="135" name="物件費該当値テキスト"/>
        <xdr:cNvSpPr txBox="1"/>
      </xdr:nvSpPr>
      <xdr:spPr>
        <a:xfrm>
          <a:off x="4686300" y="973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54945</xdr:rowOff>
    </xdr:from>
    <xdr:to>
      <xdr:col>20</xdr:col>
      <xdr:colOff>38100</xdr:colOff>
      <xdr:row>57</xdr:row>
      <xdr:rowOff>156545</xdr:rowOff>
    </xdr:to>
    <xdr:sp macro="" textlink="">
      <xdr:nvSpPr>
        <xdr:cNvPr id="136" name="楕円 135"/>
        <xdr:cNvSpPr/>
      </xdr:nvSpPr>
      <xdr:spPr>
        <a:xfrm>
          <a:off x="3746500" y="982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147672</xdr:rowOff>
    </xdr:from>
    <xdr:ext cx="599010" cy="259045"/>
    <xdr:sp macro="" textlink="">
      <xdr:nvSpPr>
        <xdr:cNvPr id="137" name="テキスト ボックス 136"/>
        <xdr:cNvSpPr txBox="1"/>
      </xdr:nvSpPr>
      <xdr:spPr>
        <a:xfrm>
          <a:off x="3497795" y="992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61355</xdr:rowOff>
    </xdr:from>
    <xdr:to>
      <xdr:col>15</xdr:col>
      <xdr:colOff>101600</xdr:colOff>
      <xdr:row>57</xdr:row>
      <xdr:rowOff>162955</xdr:rowOff>
    </xdr:to>
    <xdr:sp macro="" textlink="">
      <xdr:nvSpPr>
        <xdr:cNvPr id="138" name="楕円 137"/>
        <xdr:cNvSpPr/>
      </xdr:nvSpPr>
      <xdr:spPr>
        <a:xfrm>
          <a:off x="2857500" y="98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154082</xdr:rowOff>
    </xdr:from>
    <xdr:ext cx="599010" cy="259045"/>
    <xdr:sp macro="" textlink="">
      <xdr:nvSpPr>
        <xdr:cNvPr id="139" name="テキスト ボックス 138"/>
        <xdr:cNvSpPr txBox="1"/>
      </xdr:nvSpPr>
      <xdr:spPr>
        <a:xfrm>
          <a:off x="2608795" y="992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65804</xdr:rowOff>
    </xdr:from>
    <xdr:to>
      <xdr:col>10</xdr:col>
      <xdr:colOff>165100</xdr:colOff>
      <xdr:row>57</xdr:row>
      <xdr:rowOff>167404</xdr:rowOff>
    </xdr:to>
    <xdr:sp macro="" textlink="">
      <xdr:nvSpPr>
        <xdr:cNvPr id="140" name="楕円 139"/>
        <xdr:cNvSpPr/>
      </xdr:nvSpPr>
      <xdr:spPr>
        <a:xfrm>
          <a:off x="1968500" y="98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158531</xdr:rowOff>
    </xdr:from>
    <xdr:ext cx="599010" cy="259045"/>
    <xdr:sp macro="" textlink="">
      <xdr:nvSpPr>
        <xdr:cNvPr id="141" name="テキスト ボックス 140"/>
        <xdr:cNvSpPr txBox="1"/>
      </xdr:nvSpPr>
      <xdr:spPr>
        <a:xfrm>
          <a:off x="1719795" y="993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66697</xdr:rowOff>
    </xdr:from>
    <xdr:to>
      <xdr:col>6</xdr:col>
      <xdr:colOff>38100</xdr:colOff>
      <xdr:row>57</xdr:row>
      <xdr:rowOff>168297</xdr:rowOff>
    </xdr:to>
    <xdr:sp macro="" textlink="">
      <xdr:nvSpPr>
        <xdr:cNvPr id="142" name="楕円 141"/>
        <xdr:cNvSpPr/>
      </xdr:nvSpPr>
      <xdr:spPr>
        <a:xfrm>
          <a:off x="1079500" y="98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159424</xdr:rowOff>
    </xdr:from>
    <xdr:ext cx="599010" cy="259045"/>
    <xdr:sp macro="" textlink="">
      <xdr:nvSpPr>
        <xdr:cNvPr id="143" name="テキスト ボックス 142"/>
        <xdr:cNvSpPr txBox="1"/>
      </xdr:nvSpPr>
      <xdr:spPr>
        <a:xfrm>
          <a:off x="830795" y="993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16123</xdr:rowOff>
    </xdr:from>
    <xdr:to>
      <xdr:col>24</xdr:col>
      <xdr:colOff>63500</xdr:colOff>
      <xdr:row>78</xdr:row>
      <xdr:rowOff>43680</xdr:rowOff>
    </xdr:to>
    <xdr:cxnSp macro="">
      <xdr:nvCxnSpPr>
        <xdr:cNvPr id="170" name="直線コネクタ 169"/>
        <xdr:cNvCxnSpPr/>
      </xdr:nvCxnSpPr>
      <xdr:spPr>
        <a:xfrm>
          <a:off x="3797300" y="13389223"/>
          <a:ext cx="838200" cy="2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153617</xdr:rowOff>
    </xdr:from>
    <xdr:to>
      <xdr:col>19</xdr:col>
      <xdr:colOff>177800</xdr:colOff>
      <xdr:row>78</xdr:row>
      <xdr:rowOff>16123</xdr:rowOff>
    </xdr:to>
    <xdr:cxnSp macro="">
      <xdr:nvCxnSpPr>
        <xdr:cNvPr id="173" name="直線コネクタ 172"/>
        <xdr:cNvCxnSpPr/>
      </xdr:nvCxnSpPr>
      <xdr:spPr>
        <a:xfrm>
          <a:off x="2908300" y="13355267"/>
          <a:ext cx="889000" cy="3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153617</xdr:rowOff>
    </xdr:from>
    <xdr:to>
      <xdr:col>15</xdr:col>
      <xdr:colOff>50800</xdr:colOff>
      <xdr:row>78</xdr:row>
      <xdr:rowOff>35010</xdr:rowOff>
    </xdr:to>
    <xdr:cxnSp macro="">
      <xdr:nvCxnSpPr>
        <xdr:cNvPr id="176" name="直線コネクタ 175"/>
        <xdr:cNvCxnSpPr/>
      </xdr:nvCxnSpPr>
      <xdr:spPr>
        <a:xfrm flipV="1">
          <a:off x="2019300" y="13355267"/>
          <a:ext cx="889000" cy="5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35010</xdr:rowOff>
    </xdr:from>
    <xdr:to>
      <xdr:col>10</xdr:col>
      <xdr:colOff>114300</xdr:colOff>
      <xdr:row>78</xdr:row>
      <xdr:rowOff>77388</xdr:rowOff>
    </xdr:to>
    <xdr:cxnSp macro="">
      <xdr:nvCxnSpPr>
        <xdr:cNvPr id="179" name="直線コネクタ 178"/>
        <xdr:cNvCxnSpPr/>
      </xdr:nvCxnSpPr>
      <xdr:spPr>
        <a:xfrm flipV="1">
          <a:off x="1130300" y="13408110"/>
          <a:ext cx="889000" cy="4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135708</xdr:rowOff>
    </xdr:from>
    <xdr:to>
      <xdr:col>10</xdr:col>
      <xdr:colOff>165100</xdr:colOff>
      <xdr:row>78</xdr:row>
      <xdr:rowOff>65858</xdr:rowOff>
    </xdr:to>
    <xdr:sp macro="" textlink="">
      <xdr:nvSpPr>
        <xdr:cNvPr id="180" name="フローチャート: 判断 179"/>
        <xdr:cNvSpPr/>
      </xdr:nvSpPr>
      <xdr:spPr>
        <a:xfrm>
          <a:off x="1968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82385</xdr:rowOff>
    </xdr:from>
    <xdr:ext cx="534377" cy="259045"/>
    <xdr:sp macro="" textlink="">
      <xdr:nvSpPr>
        <xdr:cNvPr id="181" name="テキスト ボックス 180"/>
        <xdr:cNvSpPr txBox="1"/>
      </xdr:nvSpPr>
      <xdr:spPr>
        <a:xfrm>
          <a:off x="1752111" y="131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2704</xdr:rowOff>
    </xdr:from>
    <xdr:to>
      <xdr:col>6</xdr:col>
      <xdr:colOff>38100</xdr:colOff>
      <xdr:row>78</xdr:row>
      <xdr:rowOff>104304</xdr:rowOff>
    </xdr:to>
    <xdr:sp macro="" textlink="">
      <xdr:nvSpPr>
        <xdr:cNvPr id="182" name="フローチャート: 判断 181"/>
        <xdr:cNvSpPr/>
      </xdr:nvSpPr>
      <xdr:spPr>
        <a:xfrm>
          <a:off x="1079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120831</xdr:rowOff>
    </xdr:from>
    <xdr:ext cx="534377" cy="259045"/>
    <xdr:sp macro="" textlink="">
      <xdr:nvSpPr>
        <xdr:cNvPr id="183" name="テキスト ボックス 182"/>
        <xdr:cNvSpPr txBox="1"/>
      </xdr:nvSpPr>
      <xdr:spPr>
        <a:xfrm>
          <a:off x="863111" y="131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164330</xdr:rowOff>
    </xdr:from>
    <xdr:to>
      <xdr:col>24</xdr:col>
      <xdr:colOff>114300</xdr:colOff>
      <xdr:row>78</xdr:row>
      <xdr:rowOff>94480</xdr:rowOff>
    </xdr:to>
    <xdr:sp macro="" textlink="">
      <xdr:nvSpPr>
        <xdr:cNvPr id="189" name="楕円 188"/>
        <xdr:cNvSpPr/>
      </xdr:nvSpPr>
      <xdr:spPr>
        <a:xfrm>
          <a:off x="4584700" y="1336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108206</xdr:rowOff>
    </xdr:from>
    <xdr:ext cx="534377" cy="259045"/>
    <xdr:sp macro="" textlink="">
      <xdr:nvSpPr>
        <xdr:cNvPr id="190" name="維持補修費該当値テキスト"/>
        <xdr:cNvSpPr txBox="1"/>
      </xdr:nvSpPr>
      <xdr:spPr>
        <a:xfrm>
          <a:off x="4686300" y="1330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136773</xdr:rowOff>
    </xdr:from>
    <xdr:to>
      <xdr:col>20</xdr:col>
      <xdr:colOff>38100</xdr:colOff>
      <xdr:row>78</xdr:row>
      <xdr:rowOff>66923</xdr:rowOff>
    </xdr:to>
    <xdr:sp macro="" textlink="">
      <xdr:nvSpPr>
        <xdr:cNvPr id="191" name="楕円 190"/>
        <xdr:cNvSpPr/>
      </xdr:nvSpPr>
      <xdr:spPr>
        <a:xfrm>
          <a:off x="3746500" y="133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58050</xdr:rowOff>
    </xdr:from>
    <xdr:ext cx="534377" cy="259045"/>
    <xdr:sp macro="" textlink="">
      <xdr:nvSpPr>
        <xdr:cNvPr id="192" name="テキスト ボックス 191"/>
        <xdr:cNvSpPr txBox="1"/>
      </xdr:nvSpPr>
      <xdr:spPr>
        <a:xfrm>
          <a:off x="3530111" y="1343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102817</xdr:rowOff>
    </xdr:from>
    <xdr:to>
      <xdr:col>15</xdr:col>
      <xdr:colOff>101600</xdr:colOff>
      <xdr:row>78</xdr:row>
      <xdr:rowOff>32967</xdr:rowOff>
    </xdr:to>
    <xdr:sp macro="" textlink="">
      <xdr:nvSpPr>
        <xdr:cNvPr id="193" name="楕円 192"/>
        <xdr:cNvSpPr/>
      </xdr:nvSpPr>
      <xdr:spPr>
        <a:xfrm>
          <a:off x="2857500" y="1330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49494</xdr:rowOff>
    </xdr:from>
    <xdr:ext cx="534377" cy="259045"/>
    <xdr:sp macro="" textlink="">
      <xdr:nvSpPr>
        <xdr:cNvPr id="194" name="テキスト ボックス 193"/>
        <xdr:cNvSpPr txBox="1"/>
      </xdr:nvSpPr>
      <xdr:spPr>
        <a:xfrm>
          <a:off x="2641111" y="1307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155660</xdr:rowOff>
    </xdr:from>
    <xdr:to>
      <xdr:col>10</xdr:col>
      <xdr:colOff>165100</xdr:colOff>
      <xdr:row>78</xdr:row>
      <xdr:rowOff>85810</xdr:rowOff>
    </xdr:to>
    <xdr:sp macro="" textlink="">
      <xdr:nvSpPr>
        <xdr:cNvPr id="195" name="楕円 194"/>
        <xdr:cNvSpPr/>
      </xdr:nvSpPr>
      <xdr:spPr>
        <a:xfrm>
          <a:off x="1968500" y="1335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76937</xdr:rowOff>
    </xdr:from>
    <xdr:ext cx="534377" cy="259045"/>
    <xdr:sp macro="" textlink="">
      <xdr:nvSpPr>
        <xdr:cNvPr id="196" name="テキスト ボックス 195"/>
        <xdr:cNvSpPr txBox="1"/>
      </xdr:nvSpPr>
      <xdr:spPr>
        <a:xfrm>
          <a:off x="1752111" y="1345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26588</xdr:rowOff>
    </xdr:from>
    <xdr:to>
      <xdr:col>6</xdr:col>
      <xdr:colOff>38100</xdr:colOff>
      <xdr:row>78</xdr:row>
      <xdr:rowOff>128188</xdr:rowOff>
    </xdr:to>
    <xdr:sp macro="" textlink="">
      <xdr:nvSpPr>
        <xdr:cNvPr id="197" name="楕円 196"/>
        <xdr:cNvSpPr/>
      </xdr:nvSpPr>
      <xdr:spPr>
        <a:xfrm>
          <a:off x="1079500" y="133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119315</xdr:rowOff>
    </xdr:from>
    <xdr:ext cx="534377" cy="259045"/>
    <xdr:sp macro="" textlink="">
      <xdr:nvSpPr>
        <xdr:cNvPr id="198" name="テキスト ボックス 197"/>
        <xdr:cNvSpPr txBox="1"/>
      </xdr:nvSpPr>
      <xdr:spPr>
        <a:xfrm>
          <a:off x="863111" y="134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78245</xdr:rowOff>
    </xdr:from>
    <xdr:to>
      <xdr:col>24</xdr:col>
      <xdr:colOff>63500</xdr:colOff>
      <xdr:row>95</xdr:row>
      <xdr:rowOff>100045</xdr:rowOff>
    </xdr:to>
    <xdr:cxnSp macro="">
      <xdr:nvCxnSpPr>
        <xdr:cNvPr id="227" name="直線コネクタ 226"/>
        <xdr:cNvCxnSpPr/>
      </xdr:nvCxnSpPr>
      <xdr:spPr>
        <a:xfrm>
          <a:off x="3797300" y="16194545"/>
          <a:ext cx="838200" cy="19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78245</xdr:rowOff>
    </xdr:from>
    <xdr:to>
      <xdr:col>19</xdr:col>
      <xdr:colOff>177800</xdr:colOff>
      <xdr:row>95</xdr:row>
      <xdr:rowOff>44876</xdr:rowOff>
    </xdr:to>
    <xdr:cxnSp macro="">
      <xdr:nvCxnSpPr>
        <xdr:cNvPr id="230" name="直線コネクタ 229"/>
        <xdr:cNvCxnSpPr/>
      </xdr:nvCxnSpPr>
      <xdr:spPr>
        <a:xfrm flipV="1">
          <a:off x="2908300" y="16194545"/>
          <a:ext cx="889000" cy="13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44876</xdr:rowOff>
    </xdr:from>
    <xdr:to>
      <xdr:col>15</xdr:col>
      <xdr:colOff>50800</xdr:colOff>
      <xdr:row>96</xdr:row>
      <xdr:rowOff>119118</xdr:rowOff>
    </xdr:to>
    <xdr:cxnSp macro="">
      <xdr:nvCxnSpPr>
        <xdr:cNvPr id="233" name="直線コネクタ 232"/>
        <xdr:cNvCxnSpPr/>
      </xdr:nvCxnSpPr>
      <xdr:spPr>
        <a:xfrm flipV="1">
          <a:off x="2019300" y="16332626"/>
          <a:ext cx="889000" cy="24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90376</xdr:rowOff>
    </xdr:from>
    <xdr:to>
      <xdr:col>10</xdr:col>
      <xdr:colOff>114300</xdr:colOff>
      <xdr:row>96</xdr:row>
      <xdr:rowOff>119118</xdr:rowOff>
    </xdr:to>
    <xdr:cxnSp macro="">
      <xdr:nvCxnSpPr>
        <xdr:cNvPr id="236" name="直線コネクタ 235"/>
        <xdr:cNvCxnSpPr/>
      </xdr:nvCxnSpPr>
      <xdr:spPr>
        <a:xfrm>
          <a:off x="1130300" y="16549576"/>
          <a:ext cx="889000" cy="2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164224</xdr:rowOff>
    </xdr:from>
    <xdr:to>
      <xdr:col>10</xdr:col>
      <xdr:colOff>165100</xdr:colOff>
      <xdr:row>96</xdr:row>
      <xdr:rowOff>94374</xdr:rowOff>
    </xdr:to>
    <xdr:sp macro="" textlink="">
      <xdr:nvSpPr>
        <xdr:cNvPr id="237" name="フローチャート: 判断 236"/>
        <xdr:cNvSpPr/>
      </xdr:nvSpPr>
      <xdr:spPr>
        <a:xfrm>
          <a:off x="1968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110901</xdr:rowOff>
    </xdr:from>
    <xdr:ext cx="534377" cy="259045"/>
    <xdr:sp macro="" textlink="">
      <xdr:nvSpPr>
        <xdr:cNvPr id="238" name="テキスト ボックス 237"/>
        <xdr:cNvSpPr txBox="1"/>
      </xdr:nvSpPr>
      <xdr:spPr>
        <a:xfrm>
          <a:off x="1752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166129</xdr:rowOff>
    </xdr:from>
    <xdr:to>
      <xdr:col>6</xdr:col>
      <xdr:colOff>38100</xdr:colOff>
      <xdr:row>96</xdr:row>
      <xdr:rowOff>96279</xdr:rowOff>
    </xdr:to>
    <xdr:sp macro="" textlink="">
      <xdr:nvSpPr>
        <xdr:cNvPr id="239" name="フローチャート: 判断 238"/>
        <xdr:cNvSpPr/>
      </xdr:nvSpPr>
      <xdr:spPr>
        <a:xfrm>
          <a:off x="1079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112806</xdr:rowOff>
    </xdr:from>
    <xdr:ext cx="534377" cy="259045"/>
    <xdr:sp macro="" textlink="">
      <xdr:nvSpPr>
        <xdr:cNvPr id="240" name="テキスト ボックス 239"/>
        <xdr:cNvSpPr txBox="1"/>
      </xdr:nvSpPr>
      <xdr:spPr>
        <a:xfrm>
          <a:off x="863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49245</xdr:rowOff>
    </xdr:from>
    <xdr:to>
      <xdr:col>24</xdr:col>
      <xdr:colOff>114300</xdr:colOff>
      <xdr:row>95</xdr:row>
      <xdr:rowOff>150845</xdr:rowOff>
    </xdr:to>
    <xdr:sp macro="" textlink="">
      <xdr:nvSpPr>
        <xdr:cNvPr id="246" name="楕円 245"/>
        <xdr:cNvSpPr/>
      </xdr:nvSpPr>
      <xdr:spPr>
        <a:xfrm>
          <a:off x="4584700" y="163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27672</xdr:rowOff>
    </xdr:from>
    <xdr:ext cx="534377" cy="259045"/>
    <xdr:sp macro="" textlink="">
      <xdr:nvSpPr>
        <xdr:cNvPr id="247" name="扶助費該当値テキスト"/>
        <xdr:cNvSpPr txBox="1"/>
      </xdr:nvSpPr>
      <xdr:spPr>
        <a:xfrm>
          <a:off x="4686300" y="1631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27445</xdr:rowOff>
    </xdr:from>
    <xdr:to>
      <xdr:col>20</xdr:col>
      <xdr:colOff>38100</xdr:colOff>
      <xdr:row>94</xdr:row>
      <xdr:rowOff>129045</xdr:rowOff>
    </xdr:to>
    <xdr:sp macro="" textlink="">
      <xdr:nvSpPr>
        <xdr:cNvPr id="248" name="楕円 247"/>
        <xdr:cNvSpPr/>
      </xdr:nvSpPr>
      <xdr:spPr>
        <a:xfrm>
          <a:off x="3746500" y="161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145572</xdr:rowOff>
    </xdr:from>
    <xdr:ext cx="599010" cy="259045"/>
    <xdr:sp macro="" textlink="">
      <xdr:nvSpPr>
        <xdr:cNvPr id="249" name="テキスト ボックス 248"/>
        <xdr:cNvSpPr txBox="1"/>
      </xdr:nvSpPr>
      <xdr:spPr>
        <a:xfrm>
          <a:off x="3497795" y="1591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165526</xdr:rowOff>
    </xdr:from>
    <xdr:to>
      <xdr:col>15</xdr:col>
      <xdr:colOff>101600</xdr:colOff>
      <xdr:row>95</xdr:row>
      <xdr:rowOff>95676</xdr:rowOff>
    </xdr:to>
    <xdr:sp macro="" textlink="">
      <xdr:nvSpPr>
        <xdr:cNvPr id="250" name="楕円 249"/>
        <xdr:cNvSpPr/>
      </xdr:nvSpPr>
      <xdr:spPr>
        <a:xfrm>
          <a:off x="2857500" y="162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86803</xdr:rowOff>
    </xdr:from>
    <xdr:ext cx="534377" cy="259045"/>
    <xdr:sp macro="" textlink="">
      <xdr:nvSpPr>
        <xdr:cNvPr id="251" name="テキスト ボックス 250"/>
        <xdr:cNvSpPr txBox="1"/>
      </xdr:nvSpPr>
      <xdr:spPr>
        <a:xfrm>
          <a:off x="2641111" y="1637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68318</xdr:rowOff>
    </xdr:from>
    <xdr:to>
      <xdr:col>10</xdr:col>
      <xdr:colOff>165100</xdr:colOff>
      <xdr:row>96</xdr:row>
      <xdr:rowOff>169918</xdr:rowOff>
    </xdr:to>
    <xdr:sp macro="" textlink="">
      <xdr:nvSpPr>
        <xdr:cNvPr id="252" name="楕円 251"/>
        <xdr:cNvSpPr/>
      </xdr:nvSpPr>
      <xdr:spPr>
        <a:xfrm>
          <a:off x="1968500" y="1652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161045</xdr:rowOff>
    </xdr:from>
    <xdr:ext cx="534377" cy="259045"/>
    <xdr:sp macro="" textlink="">
      <xdr:nvSpPr>
        <xdr:cNvPr id="253" name="テキスト ボックス 252"/>
        <xdr:cNvSpPr txBox="1"/>
      </xdr:nvSpPr>
      <xdr:spPr>
        <a:xfrm>
          <a:off x="1752111" y="1662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39576</xdr:rowOff>
    </xdr:from>
    <xdr:to>
      <xdr:col>6</xdr:col>
      <xdr:colOff>38100</xdr:colOff>
      <xdr:row>96</xdr:row>
      <xdr:rowOff>141176</xdr:rowOff>
    </xdr:to>
    <xdr:sp macro="" textlink="">
      <xdr:nvSpPr>
        <xdr:cNvPr id="254" name="楕円 253"/>
        <xdr:cNvSpPr/>
      </xdr:nvSpPr>
      <xdr:spPr>
        <a:xfrm>
          <a:off x="1079500" y="164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132303</xdr:rowOff>
    </xdr:from>
    <xdr:ext cx="534377" cy="259045"/>
    <xdr:sp macro="" textlink="">
      <xdr:nvSpPr>
        <xdr:cNvPr id="255" name="テキスト ボックス 254"/>
        <xdr:cNvSpPr txBox="1"/>
      </xdr:nvSpPr>
      <xdr:spPr>
        <a:xfrm>
          <a:off x="863111" y="165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148931</xdr:rowOff>
    </xdr:from>
    <xdr:to>
      <xdr:col>55</xdr:col>
      <xdr:colOff>0</xdr:colOff>
      <xdr:row>37</xdr:row>
      <xdr:rowOff>157108</xdr:rowOff>
    </xdr:to>
    <xdr:cxnSp macro="">
      <xdr:nvCxnSpPr>
        <xdr:cNvPr id="282" name="直線コネクタ 281"/>
        <xdr:cNvCxnSpPr/>
      </xdr:nvCxnSpPr>
      <xdr:spPr>
        <a:xfrm flipV="1">
          <a:off x="9639300" y="6492581"/>
          <a:ext cx="838200" cy="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152686</xdr:rowOff>
    </xdr:from>
    <xdr:to>
      <xdr:col>50</xdr:col>
      <xdr:colOff>114300</xdr:colOff>
      <xdr:row>37</xdr:row>
      <xdr:rowOff>157108</xdr:rowOff>
    </xdr:to>
    <xdr:cxnSp macro="">
      <xdr:nvCxnSpPr>
        <xdr:cNvPr id="285" name="直線コネクタ 284"/>
        <xdr:cNvCxnSpPr/>
      </xdr:nvCxnSpPr>
      <xdr:spPr>
        <a:xfrm>
          <a:off x="8750300" y="6496336"/>
          <a:ext cx="889000" cy="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53857</xdr:rowOff>
    </xdr:from>
    <xdr:to>
      <xdr:col>45</xdr:col>
      <xdr:colOff>177800</xdr:colOff>
      <xdr:row>37</xdr:row>
      <xdr:rowOff>152686</xdr:rowOff>
    </xdr:to>
    <xdr:cxnSp macro="">
      <xdr:nvCxnSpPr>
        <xdr:cNvPr id="288" name="直線コネクタ 287"/>
        <xdr:cNvCxnSpPr/>
      </xdr:nvCxnSpPr>
      <xdr:spPr>
        <a:xfrm>
          <a:off x="7861300" y="6397507"/>
          <a:ext cx="889000" cy="9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53857</xdr:rowOff>
    </xdr:from>
    <xdr:to>
      <xdr:col>41</xdr:col>
      <xdr:colOff>50800</xdr:colOff>
      <xdr:row>38</xdr:row>
      <xdr:rowOff>6013</xdr:rowOff>
    </xdr:to>
    <xdr:cxnSp macro="">
      <xdr:nvCxnSpPr>
        <xdr:cNvPr id="291" name="直線コネクタ 290"/>
        <xdr:cNvCxnSpPr/>
      </xdr:nvCxnSpPr>
      <xdr:spPr>
        <a:xfrm flipV="1">
          <a:off x="6972300" y="6397507"/>
          <a:ext cx="889000" cy="12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169737</xdr:rowOff>
    </xdr:from>
    <xdr:to>
      <xdr:col>41</xdr:col>
      <xdr:colOff>101600</xdr:colOff>
      <xdr:row>37</xdr:row>
      <xdr:rowOff>99887</xdr:rowOff>
    </xdr:to>
    <xdr:sp macro="" textlink="">
      <xdr:nvSpPr>
        <xdr:cNvPr id="292" name="フローチャート: 判断 291"/>
        <xdr:cNvSpPr/>
      </xdr:nvSpPr>
      <xdr:spPr>
        <a:xfrm>
          <a:off x="7810500" y="63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116414</xdr:rowOff>
    </xdr:from>
    <xdr:ext cx="599010" cy="259045"/>
    <xdr:sp macro="" textlink="">
      <xdr:nvSpPr>
        <xdr:cNvPr id="293" name="テキスト ボックス 292"/>
        <xdr:cNvSpPr txBox="1"/>
      </xdr:nvSpPr>
      <xdr:spPr>
        <a:xfrm>
          <a:off x="7561795" y="61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133936</xdr:rowOff>
    </xdr:from>
    <xdr:to>
      <xdr:col>36</xdr:col>
      <xdr:colOff>165100</xdr:colOff>
      <xdr:row>38</xdr:row>
      <xdr:rowOff>64086</xdr:rowOff>
    </xdr:to>
    <xdr:sp macro="" textlink="">
      <xdr:nvSpPr>
        <xdr:cNvPr id="294" name="フローチャート: 判断 293"/>
        <xdr:cNvSpPr/>
      </xdr:nvSpPr>
      <xdr:spPr>
        <a:xfrm>
          <a:off x="6921500" y="647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55213</xdr:rowOff>
    </xdr:from>
    <xdr:ext cx="599010" cy="259045"/>
    <xdr:sp macro="" textlink="">
      <xdr:nvSpPr>
        <xdr:cNvPr id="295" name="テキスト ボックス 294"/>
        <xdr:cNvSpPr txBox="1"/>
      </xdr:nvSpPr>
      <xdr:spPr>
        <a:xfrm>
          <a:off x="6672795" y="657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98131</xdr:rowOff>
    </xdr:from>
    <xdr:to>
      <xdr:col>55</xdr:col>
      <xdr:colOff>50800</xdr:colOff>
      <xdr:row>38</xdr:row>
      <xdr:rowOff>28280</xdr:rowOff>
    </xdr:to>
    <xdr:sp macro="" textlink="">
      <xdr:nvSpPr>
        <xdr:cNvPr id="301" name="楕円 300"/>
        <xdr:cNvSpPr/>
      </xdr:nvSpPr>
      <xdr:spPr>
        <a:xfrm>
          <a:off x="10426700" y="64417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17373</xdr:rowOff>
    </xdr:from>
    <xdr:ext cx="599010" cy="259045"/>
    <xdr:sp macro="" textlink="">
      <xdr:nvSpPr>
        <xdr:cNvPr id="302" name="補助費等該当値テキスト"/>
        <xdr:cNvSpPr txBox="1"/>
      </xdr:nvSpPr>
      <xdr:spPr>
        <a:xfrm>
          <a:off x="10528300" y="6361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106308</xdr:rowOff>
    </xdr:from>
    <xdr:to>
      <xdr:col>50</xdr:col>
      <xdr:colOff>165100</xdr:colOff>
      <xdr:row>38</xdr:row>
      <xdr:rowOff>36458</xdr:rowOff>
    </xdr:to>
    <xdr:sp macro="" textlink="">
      <xdr:nvSpPr>
        <xdr:cNvPr id="303" name="楕円 302"/>
        <xdr:cNvSpPr/>
      </xdr:nvSpPr>
      <xdr:spPr>
        <a:xfrm>
          <a:off x="9588500" y="644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27585</xdr:rowOff>
    </xdr:from>
    <xdr:ext cx="599010" cy="259045"/>
    <xdr:sp macro="" textlink="">
      <xdr:nvSpPr>
        <xdr:cNvPr id="304" name="テキスト ボックス 303"/>
        <xdr:cNvSpPr txBox="1"/>
      </xdr:nvSpPr>
      <xdr:spPr>
        <a:xfrm>
          <a:off x="9339795" y="654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101886</xdr:rowOff>
    </xdr:from>
    <xdr:to>
      <xdr:col>46</xdr:col>
      <xdr:colOff>38100</xdr:colOff>
      <xdr:row>38</xdr:row>
      <xdr:rowOff>32037</xdr:rowOff>
    </xdr:to>
    <xdr:sp macro="" textlink="">
      <xdr:nvSpPr>
        <xdr:cNvPr id="305" name="楕円 304"/>
        <xdr:cNvSpPr/>
      </xdr:nvSpPr>
      <xdr:spPr>
        <a:xfrm>
          <a:off x="8699500" y="64455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23163</xdr:rowOff>
    </xdr:from>
    <xdr:ext cx="599010" cy="259045"/>
    <xdr:sp macro="" textlink="">
      <xdr:nvSpPr>
        <xdr:cNvPr id="306" name="テキスト ボックス 305"/>
        <xdr:cNvSpPr txBox="1"/>
      </xdr:nvSpPr>
      <xdr:spPr>
        <a:xfrm>
          <a:off x="8450795" y="653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3057</xdr:rowOff>
    </xdr:from>
    <xdr:to>
      <xdr:col>41</xdr:col>
      <xdr:colOff>101600</xdr:colOff>
      <xdr:row>37</xdr:row>
      <xdr:rowOff>104657</xdr:rowOff>
    </xdr:to>
    <xdr:sp macro="" textlink="">
      <xdr:nvSpPr>
        <xdr:cNvPr id="307" name="楕円 306"/>
        <xdr:cNvSpPr/>
      </xdr:nvSpPr>
      <xdr:spPr>
        <a:xfrm>
          <a:off x="7810500" y="63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95784</xdr:rowOff>
    </xdr:from>
    <xdr:ext cx="599010" cy="259045"/>
    <xdr:sp macro="" textlink="">
      <xdr:nvSpPr>
        <xdr:cNvPr id="308" name="テキスト ボックス 307"/>
        <xdr:cNvSpPr txBox="1"/>
      </xdr:nvSpPr>
      <xdr:spPr>
        <a:xfrm>
          <a:off x="7561795" y="643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126663</xdr:rowOff>
    </xdr:from>
    <xdr:to>
      <xdr:col>36</xdr:col>
      <xdr:colOff>165100</xdr:colOff>
      <xdr:row>38</xdr:row>
      <xdr:rowOff>56813</xdr:rowOff>
    </xdr:to>
    <xdr:sp macro="" textlink="">
      <xdr:nvSpPr>
        <xdr:cNvPr id="309" name="楕円 308"/>
        <xdr:cNvSpPr/>
      </xdr:nvSpPr>
      <xdr:spPr>
        <a:xfrm>
          <a:off x="6921500" y="64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73340</xdr:rowOff>
    </xdr:from>
    <xdr:ext cx="599010" cy="259045"/>
    <xdr:sp macro="" textlink="">
      <xdr:nvSpPr>
        <xdr:cNvPr id="310" name="テキスト ボックス 309"/>
        <xdr:cNvSpPr txBox="1"/>
      </xdr:nvSpPr>
      <xdr:spPr>
        <a:xfrm>
          <a:off x="6672795" y="624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50129</xdr:rowOff>
    </xdr:from>
    <xdr:to>
      <xdr:col>55</xdr:col>
      <xdr:colOff>0</xdr:colOff>
      <xdr:row>58</xdr:row>
      <xdr:rowOff>88450</xdr:rowOff>
    </xdr:to>
    <xdr:cxnSp macro="">
      <xdr:nvCxnSpPr>
        <xdr:cNvPr id="337" name="直線コネクタ 336"/>
        <xdr:cNvCxnSpPr/>
      </xdr:nvCxnSpPr>
      <xdr:spPr>
        <a:xfrm flipV="1">
          <a:off x="9639300" y="9994229"/>
          <a:ext cx="838200" cy="3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88450</xdr:rowOff>
    </xdr:from>
    <xdr:to>
      <xdr:col>50</xdr:col>
      <xdr:colOff>114300</xdr:colOff>
      <xdr:row>58</xdr:row>
      <xdr:rowOff>95200</xdr:rowOff>
    </xdr:to>
    <xdr:cxnSp macro="">
      <xdr:nvCxnSpPr>
        <xdr:cNvPr id="340" name="直線コネクタ 339"/>
        <xdr:cNvCxnSpPr/>
      </xdr:nvCxnSpPr>
      <xdr:spPr>
        <a:xfrm flipV="1">
          <a:off x="8750300" y="10032550"/>
          <a:ext cx="889000" cy="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76933</xdr:rowOff>
    </xdr:from>
    <xdr:to>
      <xdr:col>45</xdr:col>
      <xdr:colOff>177800</xdr:colOff>
      <xdr:row>58</xdr:row>
      <xdr:rowOff>95200</xdr:rowOff>
    </xdr:to>
    <xdr:cxnSp macro="">
      <xdr:nvCxnSpPr>
        <xdr:cNvPr id="343" name="直線コネクタ 342"/>
        <xdr:cNvCxnSpPr/>
      </xdr:nvCxnSpPr>
      <xdr:spPr>
        <a:xfrm>
          <a:off x="7861300" y="10021033"/>
          <a:ext cx="889000" cy="1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63825</xdr:rowOff>
    </xdr:from>
    <xdr:to>
      <xdr:col>41</xdr:col>
      <xdr:colOff>50800</xdr:colOff>
      <xdr:row>58</xdr:row>
      <xdr:rowOff>76933</xdr:rowOff>
    </xdr:to>
    <xdr:cxnSp macro="">
      <xdr:nvCxnSpPr>
        <xdr:cNvPr id="346" name="直線コネクタ 345"/>
        <xdr:cNvCxnSpPr/>
      </xdr:nvCxnSpPr>
      <xdr:spPr>
        <a:xfrm>
          <a:off x="6972300" y="10007925"/>
          <a:ext cx="889000" cy="1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28638</xdr:rowOff>
    </xdr:from>
    <xdr:to>
      <xdr:col>41</xdr:col>
      <xdr:colOff>101600</xdr:colOff>
      <xdr:row>58</xdr:row>
      <xdr:rowOff>130238</xdr:rowOff>
    </xdr:to>
    <xdr:sp macro="" textlink="">
      <xdr:nvSpPr>
        <xdr:cNvPr id="347" name="フローチャート: 判断 346"/>
        <xdr:cNvSpPr/>
      </xdr:nvSpPr>
      <xdr:spPr>
        <a:xfrm>
          <a:off x="7810500" y="997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121365</xdr:rowOff>
    </xdr:from>
    <xdr:ext cx="599010" cy="259045"/>
    <xdr:sp macro="" textlink="">
      <xdr:nvSpPr>
        <xdr:cNvPr id="348" name="テキスト ボックス 347"/>
        <xdr:cNvSpPr txBox="1"/>
      </xdr:nvSpPr>
      <xdr:spPr>
        <a:xfrm>
          <a:off x="7561795" y="1006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28497</xdr:rowOff>
    </xdr:from>
    <xdr:to>
      <xdr:col>36</xdr:col>
      <xdr:colOff>165100</xdr:colOff>
      <xdr:row>58</xdr:row>
      <xdr:rowOff>130097</xdr:rowOff>
    </xdr:to>
    <xdr:sp macro="" textlink="">
      <xdr:nvSpPr>
        <xdr:cNvPr id="349" name="フローチャート: 判断 348"/>
        <xdr:cNvSpPr/>
      </xdr:nvSpPr>
      <xdr:spPr>
        <a:xfrm>
          <a:off x="6921500" y="997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121224</xdr:rowOff>
    </xdr:from>
    <xdr:ext cx="599010" cy="259045"/>
    <xdr:sp macro="" textlink="">
      <xdr:nvSpPr>
        <xdr:cNvPr id="350" name="テキスト ボックス 349"/>
        <xdr:cNvSpPr txBox="1"/>
      </xdr:nvSpPr>
      <xdr:spPr>
        <a:xfrm>
          <a:off x="6672795" y="1006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170779</xdr:rowOff>
    </xdr:from>
    <xdr:to>
      <xdr:col>55</xdr:col>
      <xdr:colOff>50800</xdr:colOff>
      <xdr:row>58</xdr:row>
      <xdr:rowOff>100929</xdr:rowOff>
    </xdr:to>
    <xdr:sp macro="" textlink="">
      <xdr:nvSpPr>
        <xdr:cNvPr id="356" name="楕円 355"/>
        <xdr:cNvSpPr/>
      </xdr:nvSpPr>
      <xdr:spPr>
        <a:xfrm>
          <a:off x="10426700" y="99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130156</xdr:rowOff>
    </xdr:from>
    <xdr:ext cx="599010" cy="259045"/>
    <xdr:sp macro="" textlink="">
      <xdr:nvSpPr>
        <xdr:cNvPr id="357" name="普通建設事業費該当値テキスト"/>
        <xdr:cNvSpPr txBox="1"/>
      </xdr:nvSpPr>
      <xdr:spPr>
        <a:xfrm>
          <a:off x="10528300" y="973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37650</xdr:rowOff>
    </xdr:from>
    <xdr:to>
      <xdr:col>50</xdr:col>
      <xdr:colOff>165100</xdr:colOff>
      <xdr:row>58</xdr:row>
      <xdr:rowOff>139250</xdr:rowOff>
    </xdr:to>
    <xdr:sp macro="" textlink="">
      <xdr:nvSpPr>
        <xdr:cNvPr id="358" name="楕円 357"/>
        <xdr:cNvSpPr/>
      </xdr:nvSpPr>
      <xdr:spPr>
        <a:xfrm>
          <a:off x="9588500" y="99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130377</xdr:rowOff>
    </xdr:from>
    <xdr:ext cx="599010" cy="259045"/>
    <xdr:sp macro="" textlink="">
      <xdr:nvSpPr>
        <xdr:cNvPr id="359" name="テキスト ボックス 358"/>
        <xdr:cNvSpPr txBox="1"/>
      </xdr:nvSpPr>
      <xdr:spPr>
        <a:xfrm>
          <a:off x="9339795" y="10074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44400</xdr:rowOff>
    </xdr:from>
    <xdr:to>
      <xdr:col>46</xdr:col>
      <xdr:colOff>38100</xdr:colOff>
      <xdr:row>58</xdr:row>
      <xdr:rowOff>146000</xdr:rowOff>
    </xdr:to>
    <xdr:sp macro="" textlink="">
      <xdr:nvSpPr>
        <xdr:cNvPr id="360" name="楕円 359"/>
        <xdr:cNvSpPr/>
      </xdr:nvSpPr>
      <xdr:spPr>
        <a:xfrm>
          <a:off x="8699500" y="99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137127</xdr:rowOff>
    </xdr:from>
    <xdr:ext cx="599010" cy="259045"/>
    <xdr:sp macro="" textlink="">
      <xdr:nvSpPr>
        <xdr:cNvPr id="361" name="テキスト ボックス 360"/>
        <xdr:cNvSpPr txBox="1"/>
      </xdr:nvSpPr>
      <xdr:spPr>
        <a:xfrm>
          <a:off x="8450795" y="1008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26133</xdr:rowOff>
    </xdr:from>
    <xdr:to>
      <xdr:col>41</xdr:col>
      <xdr:colOff>101600</xdr:colOff>
      <xdr:row>58</xdr:row>
      <xdr:rowOff>127733</xdr:rowOff>
    </xdr:to>
    <xdr:sp macro="" textlink="">
      <xdr:nvSpPr>
        <xdr:cNvPr id="362" name="楕円 361"/>
        <xdr:cNvSpPr/>
      </xdr:nvSpPr>
      <xdr:spPr>
        <a:xfrm>
          <a:off x="7810500" y="997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144260</xdr:rowOff>
    </xdr:from>
    <xdr:ext cx="599010" cy="259045"/>
    <xdr:sp macro="" textlink="">
      <xdr:nvSpPr>
        <xdr:cNvPr id="363" name="テキスト ボックス 362"/>
        <xdr:cNvSpPr txBox="1"/>
      </xdr:nvSpPr>
      <xdr:spPr>
        <a:xfrm>
          <a:off x="7561795" y="974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13025</xdr:rowOff>
    </xdr:from>
    <xdr:to>
      <xdr:col>36</xdr:col>
      <xdr:colOff>165100</xdr:colOff>
      <xdr:row>58</xdr:row>
      <xdr:rowOff>114625</xdr:rowOff>
    </xdr:to>
    <xdr:sp macro="" textlink="">
      <xdr:nvSpPr>
        <xdr:cNvPr id="364" name="楕円 363"/>
        <xdr:cNvSpPr/>
      </xdr:nvSpPr>
      <xdr:spPr>
        <a:xfrm>
          <a:off x="6921500" y="995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131152</xdr:rowOff>
    </xdr:from>
    <xdr:ext cx="599010" cy="259045"/>
    <xdr:sp macro="" textlink="">
      <xdr:nvSpPr>
        <xdr:cNvPr id="365" name="テキスト ボックス 364"/>
        <xdr:cNvSpPr txBox="1"/>
      </xdr:nvSpPr>
      <xdr:spPr>
        <a:xfrm>
          <a:off x="6672795" y="973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13165</xdr:rowOff>
    </xdr:from>
    <xdr:to>
      <xdr:col>55</xdr:col>
      <xdr:colOff>0</xdr:colOff>
      <xdr:row>78</xdr:row>
      <xdr:rowOff>98651</xdr:rowOff>
    </xdr:to>
    <xdr:cxnSp macro="">
      <xdr:nvCxnSpPr>
        <xdr:cNvPr id="392" name="直線コネクタ 391"/>
        <xdr:cNvCxnSpPr/>
      </xdr:nvCxnSpPr>
      <xdr:spPr>
        <a:xfrm flipV="1">
          <a:off x="9639300" y="13386265"/>
          <a:ext cx="838200" cy="8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131515</xdr:rowOff>
    </xdr:from>
    <xdr:ext cx="599010" cy="259045"/>
    <xdr:sp macro="" textlink="">
      <xdr:nvSpPr>
        <xdr:cNvPr id="393" name="普通建設事業費 （ うち新規整備　）平均値テキスト"/>
        <xdr:cNvSpPr txBox="1"/>
      </xdr:nvSpPr>
      <xdr:spPr>
        <a:xfrm>
          <a:off x="10528300" y="13333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98651</xdr:rowOff>
    </xdr:from>
    <xdr:to>
      <xdr:col>50</xdr:col>
      <xdr:colOff>114300</xdr:colOff>
      <xdr:row>78</xdr:row>
      <xdr:rowOff>109756</xdr:rowOff>
    </xdr:to>
    <xdr:cxnSp macro="">
      <xdr:nvCxnSpPr>
        <xdr:cNvPr id="395" name="直線コネクタ 394"/>
        <xdr:cNvCxnSpPr/>
      </xdr:nvCxnSpPr>
      <xdr:spPr>
        <a:xfrm flipV="1">
          <a:off x="8750300" y="13471751"/>
          <a:ext cx="889000" cy="1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109756</xdr:rowOff>
    </xdr:from>
    <xdr:to>
      <xdr:col>45</xdr:col>
      <xdr:colOff>177800</xdr:colOff>
      <xdr:row>78</xdr:row>
      <xdr:rowOff>114297</xdr:rowOff>
    </xdr:to>
    <xdr:cxnSp macro="">
      <xdr:nvCxnSpPr>
        <xdr:cNvPr id="398" name="直線コネクタ 397"/>
        <xdr:cNvCxnSpPr/>
      </xdr:nvCxnSpPr>
      <xdr:spPr>
        <a:xfrm flipV="1">
          <a:off x="7861300" y="13482856"/>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96354</xdr:rowOff>
    </xdr:from>
    <xdr:to>
      <xdr:col>41</xdr:col>
      <xdr:colOff>50800</xdr:colOff>
      <xdr:row>78</xdr:row>
      <xdr:rowOff>114297</xdr:rowOff>
    </xdr:to>
    <xdr:cxnSp macro="">
      <xdr:nvCxnSpPr>
        <xdr:cNvPr id="401" name="直線コネクタ 400"/>
        <xdr:cNvCxnSpPr/>
      </xdr:nvCxnSpPr>
      <xdr:spPr>
        <a:xfrm>
          <a:off x="6972300" y="13469454"/>
          <a:ext cx="889000" cy="1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19360</xdr:rowOff>
    </xdr:from>
    <xdr:to>
      <xdr:col>41</xdr:col>
      <xdr:colOff>101600</xdr:colOff>
      <xdr:row>78</xdr:row>
      <xdr:rowOff>120960</xdr:rowOff>
    </xdr:to>
    <xdr:sp macro="" textlink="">
      <xdr:nvSpPr>
        <xdr:cNvPr id="402" name="フローチャート: 判断 401"/>
        <xdr:cNvSpPr/>
      </xdr:nvSpPr>
      <xdr:spPr>
        <a:xfrm>
          <a:off x="7810500" y="133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137487</xdr:rowOff>
    </xdr:from>
    <xdr:ext cx="534377" cy="259045"/>
    <xdr:sp macro="" textlink="">
      <xdr:nvSpPr>
        <xdr:cNvPr id="403" name="テキスト ボックス 402"/>
        <xdr:cNvSpPr txBox="1"/>
      </xdr:nvSpPr>
      <xdr:spPr>
        <a:xfrm>
          <a:off x="7594111" y="131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21272</xdr:rowOff>
    </xdr:from>
    <xdr:to>
      <xdr:col>36</xdr:col>
      <xdr:colOff>165100</xdr:colOff>
      <xdr:row>78</xdr:row>
      <xdr:rowOff>122872</xdr:rowOff>
    </xdr:to>
    <xdr:sp macro="" textlink="">
      <xdr:nvSpPr>
        <xdr:cNvPr id="404" name="フローチャート: 判断 403"/>
        <xdr:cNvSpPr/>
      </xdr:nvSpPr>
      <xdr:spPr>
        <a:xfrm>
          <a:off x="6921500" y="13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139399</xdr:rowOff>
    </xdr:from>
    <xdr:ext cx="534377" cy="259045"/>
    <xdr:sp macro="" textlink="">
      <xdr:nvSpPr>
        <xdr:cNvPr id="405" name="テキスト ボックス 404"/>
        <xdr:cNvSpPr txBox="1"/>
      </xdr:nvSpPr>
      <xdr:spPr>
        <a:xfrm>
          <a:off x="6705111" y="1316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133815</xdr:rowOff>
    </xdr:from>
    <xdr:to>
      <xdr:col>55</xdr:col>
      <xdr:colOff>50800</xdr:colOff>
      <xdr:row>78</xdr:row>
      <xdr:rowOff>63965</xdr:rowOff>
    </xdr:to>
    <xdr:sp macro="" textlink="">
      <xdr:nvSpPr>
        <xdr:cNvPr id="411" name="楕円 410"/>
        <xdr:cNvSpPr/>
      </xdr:nvSpPr>
      <xdr:spPr>
        <a:xfrm>
          <a:off x="10426700" y="1333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93192</xdr:rowOff>
    </xdr:from>
    <xdr:ext cx="599010" cy="259045"/>
    <xdr:sp macro="" textlink="">
      <xdr:nvSpPr>
        <xdr:cNvPr id="412" name="普通建設事業費 （ うち新規整備　）該当値テキスト"/>
        <xdr:cNvSpPr txBox="1"/>
      </xdr:nvSpPr>
      <xdr:spPr>
        <a:xfrm>
          <a:off x="10528300" y="1312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47851</xdr:rowOff>
    </xdr:from>
    <xdr:to>
      <xdr:col>50</xdr:col>
      <xdr:colOff>165100</xdr:colOff>
      <xdr:row>78</xdr:row>
      <xdr:rowOff>149451</xdr:rowOff>
    </xdr:to>
    <xdr:sp macro="" textlink="">
      <xdr:nvSpPr>
        <xdr:cNvPr id="413" name="楕円 412"/>
        <xdr:cNvSpPr/>
      </xdr:nvSpPr>
      <xdr:spPr>
        <a:xfrm>
          <a:off x="9588500" y="1342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140578</xdr:rowOff>
    </xdr:from>
    <xdr:ext cx="534377" cy="259045"/>
    <xdr:sp macro="" textlink="">
      <xdr:nvSpPr>
        <xdr:cNvPr id="414" name="テキスト ボックス 413"/>
        <xdr:cNvSpPr txBox="1"/>
      </xdr:nvSpPr>
      <xdr:spPr>
        <a:xfrm>
          <a:off x="9372111" y="1351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58956</xdr:rowOff>
    </xdr:from>
    <xdr:to>
      <xdr:col>46</xdr:col>
      <xdr:colOff>38100</xdr:colOff>
      <xdr:row>78</xdr:row>
      <xdr:rowOff>160556</xdr:rowOff>
    </xdr:to>
    <xdr:sp macro="" textlink="">
      <xdr:nvSpPr>
        <xdr:cNvPr id="415" name="楕円 414"/>
        <xdr:cNvSpPr/>
      </xdr:nvSpPr>
      <xdr:spPr>
        <a:xfrm>
          <a:off x="8699500" y="1343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151683</xdr:rowOff>
    </xdr:from>
    <xdr:ext cx="534377" cy="259045"/>
    <xdr:sp macro="" textlink="">
      <xdr:nvSpPr>
        <xdr:cNvPr id="416" name="テキスト ボックス 415"/>
        <xdr:cNvSpPr txBox="1"/>
      </xdr:nvSpPr>
      <xdr:spPr>
        <a:xfrm>
          <a:off x="8483111" y="1352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63497</xdr:rowOff>
    </xdr:from>
    <xdr:to>
      <xdr:col>41</xdr:col>
      <xdr:colOff>101600</xdr:colOff>
      <xdr:row>78</xdr:row>
      <xdr:rowOff>165097</xdr:rowOff>
    </xdr:to>
    <xdr:sp macro="" textlink="">
      <xdr:nvSpPr>
        <xdr:cNvPr id="417" name="楕円 416"/>
        <xdr:cNvSpPr/>
      </xdr:nvSpPr>
      <xdr:spPr>
        <a:xfrm>
          <a:off x="7810500" y="1343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156224</xdr:rowOff>
    </xdr:from>
    <xdr:ext cx="534377" cy="259045"/>
    <xdr:sp macro="" textlink="">
      <xdr:nvSpPr>
        <xdr:cNvPr id="418" name="テキスト ボックス 417"/>
        <xdr:cNvSpPr txBox="1"/>
      </xdr:nvSpPr>
      <xdr:spPr>
        <a:xfrm>
          <a:off x="7594111" y="135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45554</xdr:rowOff>
    </xdr:from>
    <xdr:to>
      <xdr:col>36</xdr:col>
      <xdr:colOff>165100</xdr:colOff>
      <xdr:row>78</xdr:row>
      <xdr:rowOff>147154</xdr:rowOff>
    </xdr:to>
    <xdr:sp macro="" textlink="">
      <xdr:nvSpPr>
        <xdr:cNvPr id="419" name="楕円 418"/>
        <xdr:cNvSpPr/>
      </xdr:nvSpPr>
      <xdr:spPr>
        <a:xfrm>
          <a:off x="6921500" y="134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138281</xdr:rowOff>
    </xdr:from>
    <xdr:ext cx="534377" cy="259045"/>
    <xdr:sp macro="" textlink="">
      <xdr:nvSpPr>
        <xdr:cNvPr id="420" name="テキスト ボックス 419"/>
        <xdr:cNvSpPr txBox="1"/>
      </xdr:nvSpPr>
      <xdr:spPr>
        <a:xfrm>
          <a:off x="6705111" y="1351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82640</xdr:rowOff>
    </xdr:from>
    <xdr:to>
      <xdr:col>55</xdr:col>
      <xdr:colOff>0</xdr:colOff>
      <xdr:row>98</xdr:row>
      <xdr:rowOff>100820</xdr:rowOff>
    </xdr:to>
    <xdr:cxnSp macro="">
      <xdr:nvCxnSpPr>
        <xdr:cNvPr id="447" name="直線コネクタ 446"/>
        <xdr:cNvCxnSpPr/>
      </xdr:nvCxnSpPr>
      <xdr:spPr>
        <a:xfrm flipV="1">
          <a:off x="9639300" y="16884740"/>
          <a:ext cx="838200" cy="1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100820</xdr:rowOff>
    </xdr:from>
    <xdr:to>
      <xdr:col>50</xdr:col>
      <xdr:colOff>114300</xdr:colOff>
      <xdr:row>98</xdr:row>
      <xdr:rowOff>107302</xdr:rowOff>
    </xdr:to>
    <xdr:cxnSp macro="">
      <xdr:nvCxnSpPr>
        <xdr:cNvPr id="450" name="直線コネクタ 449"/>
        <xdr:cNvCxnSpPr/>
      </xdr:nvCxnSpPr>
      <xdr:spPr>
        <a:xfrm flipV="1">
          <a:off x="8750300" y="16902920"/>
          <a:ext cx="889000" cy="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84961</xdr:rowOff>
    </xdr:from>
    <xdr:to>
      <xdr:col>45</xdr:col>
      <xdr:colOff>177800</xdr:colOff>
      <xdr:row>98</xdr:row>
      <xdr:rowOff>107302</xdr:rowOff>
    </xdr:to>
    <xdr:cxnSp macro="">
      <xdr:nvCxnSpPr>
        <xdr:cNvPr id="453" name="直線コネクタ 452"/>
        <xdr:cNvCxnSpPr/>
      </xdr:nvCxnSpPr>
      <xdr:spPr>
        <a:xfrm>
          <a:off x="7861300" y="16887061"/>
          <a:ext cx="889000" cy="2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75543</xdr:rowOff>
    </xdr:from>
    <xdr:to>
      <xdr:col>41</xdr:col>
      <xdr:colOff>50800</xdr:colOff>
      <xdr:row>98</xdr:row>
      <xdr:rowOff>84961</xdr:rowOff>
    </xdr:to>
    <xdr:cxnSp macro="">
      <xdr:nvCxnSpPr>
        <xdr:cNvPr id="456" name="直線コネクタ 455"/>
        <xdr:cNvCxnSpPr/>
      </xdr:nvCxnSpPr>
      <xdr:spPr>
        <a:xfrm>
          <a:off x="6972300" y="16877643"/>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52519</xdr:rowOff>
    </xdr:from>
    <xdr:to>
      <xdr:col>41</xdr:col>
      <xdr:colOff>101600</xdr:colOff>
      <xdr:row>98</xdr:row>
      <xdr:rowOff>154119</xdr:rowOff>
    </xdr:to>
    <xdr:sp macro="" textlink="">
      <xdr:nvSpPr>
        <xdr:cNvPr id="457" name="フローチャート: 判断 456"/>
        <xdr:cNvSpPr/>
      </xdr:nvSpPr>
      <xdr:spPr>
        <a:xfrm>
          <a:off x="7810500" y="1685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145246</xdr:rowOff>
    </xdr:from>
    <xdr:ext cx="599010" cy="259045"/>
    <xdr:sp macro="" textlink="">
      <xdr:nvSpPr>
        <xdr:cNvPr id="458" name="テキスト ボックス 457"/>
        <xdr:cNvSpPr txBox="1"/>
      </xdr:nvSpPr>
      <xdr:spPr>
        <a:xfrm>
          <a:off x="7561795" y="1694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50490</xdr:rowOff>
    </xdr:from>
    <xdr:to>
      <xdr:col>36</xdr:col>
      <xdr:colOff>165100</xdr:colOff>
      <xdr:row>98</xdr:row>
      <xdr:rowOff>152090</xdr:rowOff>
    </xdr:to>
    <xdr:sp macro="" textlink="">
      <xdr:nvSpPr>
        <xdr:cNvPr id="459" name="フローチャート: 判断 458"/>
        <xdr:cNvSpPr/>
      </xdr:nvSpPr>
      <xdr:spPr>
        <a:xfrm>
          <a:off x="6921500" y="168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143217</xdr:rowOff>
    </xdr:from>
    <xdr:ext cx="599010" cy="259045"/>
    <xdr:sp macro="" textlink="">
      <xdr:nvSpPr>
        <xdr:cNvPr id="460" name="テキスト ボックス 459"/>
        <xdr:cNvSpPr txBox="1"/>
      </xdr:nvSpPr>
      <xdr:spPr>
        <a:xfrm>
          <a:off x="6672795" y="169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31840</xdr:rowOff>
    </xdr:from>
    <xdr:to>
      <xdr:col>55</xdr:col>
      <xdr:colOff>50800</xdr:colOff>
      <xdr:row>98</xdr:row>
      <xdr:rowOff>133440</xdr:rowOff>
    </xdr:to>
    <xdr:sp macro="" textlink="">
      <xdr:nvSpPr>
        <xdr:cNvPr id="466" name="楕円 465"/>
        <xdr:cNvSpPr/>
      </xdr:nvSpPr>
      <xdr:spPr>
        <a:xfrm>
          <a:off x="10426700" y="168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162667</xdr:rowOff>
    </xdr:from>
    <xdr:ext cx="599010" cy="259045"/>
    <xdr:sp macro="" textlink="">
      <xdr:nvSpPr>
        <xdr:cNvPr id="467" name="普通建設事業費 （ うち更新整備　）該当値テキスト"/>
        <xdr:cNvSpPr txBox="1"/>
      </xdr:nvSpPr>
      <xdr:spPr>
        <a:xfrm>
          <a:off x="10528300" y="1662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50020</xdr:rowOff>
    </xdr:from>
    <xdr:to>
      <xdr:col>50</xdr:col>
      <xdr:colOff>165100</xdr:colOff>
      <xdr:row>98</xdr:row>
      <xdr:rowOff>151620</xdr:rowOff>
    </xdr:to>
    <xdr:sp macro="" textlink="">
      <xdr:nvSpPr>
        <xdr:cNvPr id="468" name="楕円 467"/>
        <xdr:cNvSpPr/>
      </xdr:nvSpPr>
      <xdr:spPr>
        <a:xfrm>
          <a:off x="9588500" y="168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142747</xdr:rowOff>
    </xdr:from>
    <xdr:ext cx="599010" cy="259045"/>
    <xdr:sp macro="" textlink="">
      <xdr:nvSpPr>
        <xdr:cNvPr id="469" name="テキスト ボックス 468"/>
        <xdr:cNvSpPr txBox="1"/>
      </xdr:nvSpPr>
      <xdr:spPr>
        <a:xfrm>
          <a:off x="9339795" y="1694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56502</xdr:rowOff>
    </xdr:from>
    <xdr:to>
      <xdr:col>46</xdr:col>
      <xdr:colOff>38100</xdr:colOff>
      <xdr:row>98</xdr:row>
      <xdr:rowOff>158102</xdr:rowOff>
    </xdr:to>
    <xdr:sp macro="" textlink="">
      <xdr:nvSpPr>
        <xdr:cNvPr id="470" name="楕円 469"/>
        <xdr:cNvSpPr/>
      </xdr:nvSpPr>
      <xdr:spPr>
        <a:xfrm>
          <a:off x="8699500" y="1685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149229</xdr:rowOff>
    </xdr:from>
    <xdr:ext cx="599010" cy="259045"/>
    <xdr:sp macro="" textlink="">
      <xdr:nvSpPr>
        <xdr:cNvPr id="471" name="テキスト ボックス 470"/>
        <xdr:cNvSpPr txBox="1"/>
      </xdr:nvSpPr>
      <xdr:spPr>
        <a:xfrm>
          <a:off x="8450795" y="1695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34161</xdr:rowOff>
    </xdr:from>
    <xdr:to>
      <xdr:col>41</xdr:col>
      <xdr:colOff>101600</xdr:colOff>
      <xdr:row>98</xdr:row>
      <xdr:rowOff>135761</xdr:rowOff>
    </xdr:to>
    <xdr:sp macro="" textlink="">
      <xdr:nvSpPr>
        <xdr:cNvPr id="472" name="楕円 471"/>
        <xdr:cNvSpPr/>
      </xdr:nvSpPr>
      <xdr:spPr>
        <a:xfrm>
          <a:off x="7810500" y="168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152288</xdr:rowOff>
    </xdr:from>
    <xdr:ext cx="599010" cy="259045"/>
    <xdr:sp macro="" textlink="">
      <xdr:nvSpPr>
        <xdr:cNvPr id="473" name="テキスト ボックス 472"/>
        <xdr:cNvSpPr txBox="1"/>
      </xdr:nvSpPr>
      <xdr:spPr>
        <a:xfrm>
          <a:off x="7561795" y="1661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24743</xdr:rowOff>
    </xdr:from>
    <xdr:to>
      <xdr:col>36</xdr:col>
      <xdr:colOff>165100</xdr:colOff>
      <xdr:row>98</xdr:row>
      <xdr:rowOff>126343</xdr:rowOff>
    </xdr:to>
    <xdr:sp macro="" textlink="">
      <xdr:nvSpPr>
        <xdr:cNvPr id="474" name="楕円 473"/>
        <xdr:cNvSpPr/>
      </xdr:nvSpPr>
      <xdr:spPr>
        <a:xfrm>
          <a:off x="6921500" y="168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142870</xdr:rowOff>
    </xdr:from>
    <xdr:ext cx="599010" cy="259045"/>
    <xdr:sp macro="" textlink="">
      <xdr:nvSpPr>
        <xdr:cNvPr id="475" name="テキスト ボックス 474"/>
        <xdr:cNvSpPr txBox="1"/>
      </xdr:nvSpPr>
      <xdr:spPr>
        <a:xfrm>
          <a:off x="6672795" y="1660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33996</xdr:rowOff>
    </xdr:from>
    <xdr:to>
      <xdr:col>85</xdr:col>
      <xdr:colOff>127000</xdr:colOff>
      <xdr:row>39</xdr:row>
      <xdr:rowOff>44450</xdr:rowOff>
    </xdr:to>
    <xdr:cxnSp macro="">
      <xdr:nvCxnSpPr>
        <xdr:cNvPr id="504" name="直線コネクタ 503"/>
        <xdr:cNvCxnSpPr/>
      </xdr:nvCxnSpPr>
      <xdr:spPr>
        <a:xfrm>
          <a:off x="15481300" y="6720546"/>
          <a:ext cx="838200" cy="1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33996</xdr:rowOff>
    </xdr:from>
    <xdr:to>
      <xdr:col>81</xdr:col>
      <xdr:colOff>50800</xdr:colOff>
      <xdr:row>39</xdr:row>
      <xdr:rowOff>44450</xdr:rowOff>
    </xdr:to>
    <xdr:cxnSp macro="">
      <xdr:nvCxnSpPr>
        <xdr:cNvPr id="507" name="直線コネクタ 506"/>
        <xdr:cNvCxnSpPr/>
      </xdr:nvCxnSpPr>
      <xdr:spPr>
        <a:xfrm flipV="1">
          <a:off x="14592300" y="6720546"/>
          <a:ext cx="889000" cy="1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44361</xdr:rowOff>
    </xdr:from>
    <xdr:to>
      <xdr:col>72</xdr:col>
      <xdr:colOff>38100</xdr:colOff>
      <xdr:row>38</xdr:row>
      <xdr:rowOff>145961</xdr:rowOff>
    </xdr:to>
    <xdr:sp macro="" textlink="">
      <xdr:nvSpPr>
        <xdr:cNvPr id="514" name="フローチャート: 判断 513"/>
        <xdr:cNvSpPr/>
      </xdr:nvSpPr>
      <xdr:spPr>
        <a:xfrm>
          <a:off x="13652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162488</xdr:rowOff>
    </xdr:from>
    <xdr:ext cx="534377" cy="259045"/>
    <xdr:sp macro="" textlink="">
      <xdr:nvSpPr>
        <xdr:cNvPr id="515" name="テキスト ボックス 514"/>
        <xdr:cNvSpPr txBox="1"/>
      </xdr:nvSpPr>
      <xdr:spPr>
        <a:xfrm>
          <a:off x="13436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111562</xdr:rowOff>
    </xdr:from>
    <xdr:to>
      <xdr:col>67</xdr:col>
      <xdr:colOff>101600</xdr:colOff>
      <xdr:row>39</xdr:row>
      <xdr:rowOff>41712</xdr:rowOff>
    </xdr:to>
    <xdr:sp macro="" textlink="">
      <xdr:nvSpPr>
        <xdr:cNvPr id="516" name="フローチャート: 判断 515"/>
        <xdr:cNvSpPr/>
      </xdr:nvSpPr>
      <xdr:spPr>
        <a:xfrm>
          <a:off x="12763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58239</xdr:rowOff>
    </xdr:from>
    <xdr:ext cx="534377" cy="259045"/>
    <xdr:sp macro="" textlink="">
      <xdr:nvSpPr>
        <xdr:cNvPr id="517" name="テキスト ボックス 516"/>
        <xdr:cNvSpPr txBox="1"/>
      </xdr:nvSpPr>
      <xdr:spPr>
        <a:xfrm>
          <a:off x="12547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154646</xdr:rowOff>
    </xdr:from>
    <xdr:to>
      <xdr:col>81</xdr:col>
      <xdr:colOff>101600</xdr:colOff>
      <xdr:row>39</xdr:row>
      <xdr:rowOff>84796</xdr:rowOff>
    </xdr:to>
    <xdr:sp macro="" textlink="">
      <xdr:nvSpPr>
        <xdr:cNvPr id="525" name="楕円 524"/>
        <xdr:cNvSpPr/>
      </xdr:nvSpPr>
      <xdr:spPr>
        <a:xfrm>
          <a:off x="15430500" y="666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75923</xdr:rowOff>
    </xdr:from>
    <xdr:ext cx="469744" cy="259045"/>
    <xdr:sp macro="" textlink="">
      <xdr:nvSpPr>
        <xdr:cNvPr id="526" name="テキスト ボックス 525"/>
        <xdr:cNvSpPr txBox="1"/>
      </xdr:nvSpPr>
      <xdr:spPr>
        <a:xfrm>
          <a:off x="15246428" y="676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83648</xdr:rowOff>
    </xdr:from>
    <xdr:to>
      <xdr:col>85</xdr:col>
      <xdr:colOff>127000</xdr:colOff>
      <xdr:row>77</xdr:row>
      <xdr:rowOff>108990</xdr:rowOff>
    </xdr:to>
    <xdr:cxnSp macro="">
      <xdr:nvCxnSpPr>
        <xdr:cNvPr id="610" name="直線コネクタ 609"/>
        <xdr:cNvCxnSpPr/>
      </xdr:nvCxnSpPr>
      <xdr:spPr>
        <a:xfrm flipV="1">
          <a:off x="15481300" y="13285298"/>
          <a:ext cx="838200" cy="2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87509</xdr:rowOff>
    </xdr:from>
    <xdr:to>
      <xdr:col>81</xdr:col>
      <xdr:colOff>50800</xdr:colOff>
      <xdr:row>77</xdr:row>
      <xdr:rowOff>108990</xdr:rowOff>
    </xdr:to>
    <xdr:cxnSp macro="">
      <xdr:nvCxnSpPr>
        <xdr:cNvPr id="613" name="直線コネクタ 612"/>
        <xdr:cNvCxnSpPr/>
      </xdr:nvCxnSpPr>
      <xdr:spPr>
        <a:xfrm>
          <a:off x="14592300" y="13289159"/>
          <a:ext cx="889000" cy="2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87509</xdr:rowOff>
    </xdr:from>
    <xdr:to>
      <xdr:col>76</xdr:col>
      <xdr:colOff>114300</xdr:colOff>
      <xdr:row>77</xdr:row>
      <xdr:rowOff>90677</xdr:rowOff>
    </xdr:to>
    <xdr:cxnSp macro="">
      <xdr:nvCxnSpPr>
        <xdr:cNvPr id="616" name="直線コネクタ 615"/>
        <xdr:cNvCxnSpPr/>
      </xdr:nvCxnSpPr>
      <xdr:spPr>
        <a:xfrm flipV="1">
          <a:off x="13703300" y="13289159"/>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90677</xdr:rowOff>
    </xdr:from>
    <xdr:to>
      <xdr:col>71</xdr:col>
      <xdr:colOff>177800</xdr:colOff>
      <xdr:row>77</xdr:row>
      <xdr:rowOff>100385</xdr:rowOff>
    </xdr:to>
    <xdr:cxnSp macro="">
      <xdr:nvCxnSpPr>
        <xdr:cNvPr id="619" name="直線コネクタ 618"/>
        <xdr:cNvCxnSpPr/>
      </xdr:nvCxnSpPr>
      <xdr:spPr>
        <a:xfrm flipV="1">
          <a:off x="12814300" y="13292327"/>
          <a:ext cx="8890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102062</xdr:rowOff>
    </xdr:from>
    <xdr:to>
      <xdr:col>72</xdr:col>
      <xdr:colOff>38100</xdr:colOff>
      <xdr:row>78</xdr:row>
      <xdr:rowOff>32212</xdr:rowOff>
    </xdr:to>
    <xdr:sp macro="" textlink="">
      <xdr:nvSpPr>
        <xdr:cNvPr id="620" name="フローチャート: 判断 619"/>
        <xdr:cNvSpPr/>
      </xdr:nvSpPr>
      <xdr:spPr>
        <a:xfrm>
          <a:off x="13652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23339</xdr:rowOff>
    </xdr:from>
    <xdr:ext cx="599010" cy="259045"/>
    <xdr:sp macro="" textlink="">
      <xdr:nvSpPr>
        <xdr:cNvPr id="621" name="テキスト ボックス 620"/>
        <xdr:cNvSpPr txBox="1"/>
      </xdr:nvSpPr>
      <xdr:spPr>
        <a:xfrm>
          <a:off x="13403795" y="133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117799</xdr:rowOff>
    </xdr:from>
    <xdr:to>
      <xdr:col>67</xdr:col>
      <xdr:colOff>101600</xdr:colOff>
      <xdr:row>78</xdr:row>
      <xdr:rowOff>47949</xdr:rowOff>
    </xdr:to>
    <xdr:sp macro="" textlink="">
      <xdr:nvSpPr>
        <xdr:cNvPr id="622" name="フローチャート: 判断 621"/>
        <xdr:cNvSpPr/>
      </xdr:nvSpPr>
      <xdr:spPr>
        <a:xfrm>
          <a:off x="12763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39076</xdr:rowOff>
    </xdr:from>
    <xdr:ext cx="599010" cy="259045"/>
    <xdr:sp macro="" textlink="">
      <xdr:nvSpPr>
        <xdr:cNvPr id="623" name="テキスト ボックス 622"/>
        <xdr:cNvSpPr txBox="1"/>
      </xdr:nvSpPr>
      <xdr:spPr>
        <a:xfrm>
          <a:off x="12514795" y="1341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32848</xdr:rowOff>
    </xdr:from>
    <xdr:to>
      <xdr:col>85</xdr:col>
      <xdr:colOff>177800</xdr:colOff>
      <xdr:row>77</xdr:row>
      <xdr:rowOff>134448</xdr:rowOff>
    </xdr:to>
    <xdr:sp macro="" textlink="">
      <xdr:nvSpPr>
        <xdr:cNvPr id="629" name="楕円 628"/>
        <xdr:cNvSpPr/>
      </xdr:nvSpPr>
      <xdr:spPr>
        <a:xfrm>
          <a:off x="16268700" y="132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11275</xdr:rowOff>
    </xdr:from>
    <xdr:ext cx="599010" cy="259045"/>
    <xdr:sp macro="" textlink="">
      <xdr:nvSpPr>
        <xdr:cNvPr id="630" name="公債費該当値テキスト"/>
        <xdr:cNvSpPr txBox="1"/>
      </xdr:nvSpPr>
      <xdr:spPr>
        <a:xfrm>
          <a:off x="16370300" y="1321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58190</xdr:rowOff>
    </xdr:from>
    <xdr:to>
      <xdr:col>81</xdr:col>
      <xdr:colOff>101600</xdr:colOff>
      <xdr:row>77</xdr:row>
      <xdr:rowOff>159790</xdr:rowOff>
    </xdr:to>
    <xdr:sp macro="" textlink="">
      <xdr:nvSpPr>
        <xdr:cNvPr id="631" name="楕円 630"/>
        <xdr:cNvSpPr/>
      </xdr:nvSpPr>
      <xdr:spPr>
        <a:xfrm>
          <a:off x="15430500" y="1325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150917</xdr:rowOff>
    </xdr:from>
    <xdr:ext cx="599010" cy="259045"/>
    <xdr:sp macro="" textlink="">
      <xdr:nvSpPr>
        <xdr:cNvPr id="632" name="テキスト ボックス 631"/>
        <xdr:cNvSpPr txBox="1"/>
      </xdr:nvSpPr>
      <xdr:spPr>
        <a:xfrm>
          <a:off x="15181795" y="1335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36709</xdr:rowOff>
    </xdr:from>
    <xdr:to>
      <xdr:col>76</xdr:col>
      <xdr:colOff>165100</xdr:colOff>
      <xdr:row>77</xdr:row>
      <xdr:rowOff>138309</xdr:rowOff>
    </xdr:to>
    <xdr:sp macro="" textlink="">
      <xdr:nvSpPr>
        <xdr:cNvPr id="633" name="楕円 632"/>
        <xdr:cNvSpPr/>
      </xdr:nvSpPr>
      <xdr:spPr>
        <a:xfrm>
          <a:off x="14541500" y="132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154836</xdr:rowOff>
    </xdr:from>
    <xdr:ext cx="599010" cy="259045"/>
    <xdr:sp macro="" textlink="">
      <xdr:nvSpPr>
        <xdr:cNvPr id="634" name="テキスト ボックス 633"/>
        <xdr:cNvSpPr txBox="1"/>
      </xdr:nvSpPr>
      <xdr:spPr>
        <a:xfrm>
          <a:off x="14292795" y="1301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39877</xdr:rowOff>
    </xdr:from>
    <xdr:to>
      <xdr:col>72</xdr:col>
      <xdr:colOff>38100</xdr:colOff>
      <xdr:row>77</xdr:row>
      <xdr:rowOff>141477</xdr:rowOff>
    </xdr:to>
    <xdr:sp macro="" textlink="">
      <xdr:nvSpPr>
        <xdr:cNvPr id="635" name="楕円 634"/>
        <xdr:cNvSpPr/>
      </xdr:nvSpPr>
      <xdr:spPr>
        <a:xfrm>
          <a:off x="13652500" y="1324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158004</xdr:rowOff>
    </xdr:from>
    <xdr:ext cx="599010" cy="259045"/>
    <xdr:sp macro="" textlink="">
      <xdr:nvSpPr>
        <xdr:cNvPr id="636" name="テキスト ボックス 635"/>
        <xdr:cNvSpPr txBox="1"/>
      </xdr:nvSpPr>
      <xdr:spPr>
        <a:xfrm>
          <a:off x="13403795" y="130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49585</xdr:rowOff>
    </xdr:from>
    <xdr:to>
      <xdr:col>67</xdr:col>
      <xdr:colOff>101600</xdr:colOff>
      <xdr:row>77</xdr:row>
      <xdr:rowOff>151185</xdr:rowOff>
    </xdr:to>
    <xdr:sp macro="" textlink="">
      <xdr:nvSpPr>
        <xdr:cNvPr id="637" name="楕円 636"/>
        <xdr:cNvSpPr/>
      </xdr:nvSpPr>
      <xdr:spPr>
        <a:xfrm>
          <a:off x="12763500" y="1325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167712</xdr:rowOff>
    </xdr:from>
    <xdr:ext cx="599010" cy="259045"/>
    <xdr:sp macro="" textlink="">
      <xdr:nvSpPr>
        <xdr:cNvPr id="638" name="テキスト ボックス 637"/>
        <xdr:cNvSpPr txBox="1"/>
      </xdr:nvSpPr>
      <xdr:spPr>
        <a:xfrm>
          <a:off x="12514795" y="1302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120008</xdr:rowOff>
    </xdr:from>
    <xdr:to>
      <xdr:col>85</xdr:col>
      <xdr:colOff>127000</xdr:colOff>
      <xdr:row>98</xdr:row>
      <xdr:rowOff>13821</xdr:rowOff>
    </xdr:to>
    <xdr:cxnSp macro="">
      <xdr:nvCxnSpPr>
        <xdr:cNvPr id="667" name="直線コネクタ 666"/>
        <xdr:cNvCxnSpPr/>
      </xdr:nvCxnSpPr>
      <xdr:spPr>
        <a:xfrm>
          <a:off x="15481300" y="16750658"/>
          <a:ext cx="838200" cy="6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120008</xdr:rowOff>
    </xdr:from>
    <xdr:to>
      <xdr:col>81</xdr:col>
      <xdr:colOff>50800</xdr:colOff>
      <xdr:row>97</xdr:row>
      <xdr:rowOff>133378</xdr:rowOff>
    </xdr:to>
    <xdr:cxnSp macro="">
      <xdr:nvCxnSpPr>
        <xdr:cNvPr id="670" name="直線コネクタ 669"/>
        <xdr:cNvCxnSpPr/>
      </xdr:nvCxnSpPr>
      <xdr:spPr>
        <a:xfrm flipV="1">
          <a:off x="14592300" y="16750658"/>
          <a:ext cx="889000" cy="1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133378</xdr:rowOff>
    </xdr:from>
    <xdr:to>
      <xdr:col>76</xdr:col>
      <xdr:colOff>114300</xdr:colOff>
      <xdr:row>98</xdr:row>
      <xdr:rowOff>40925</xdr:rowOff>
    </xdr:to>
    <xdr:cxnSp macro="">
      <xdr:nvCxnSpPr>
        <xdr:cNvPr id="673" name="直線コネクタ 672"/>
        <xdr:cNvCxnSpPr/>
      </xdr:nvCxnSpPr>
      <xdr:spPr>
        <a:xfrm flipV="1">
          <a:off x="13703300" y="16764028"/>
          <a:ext cx="889000" cy="7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40925</xdr:rowOff>
    </xdr:from>
    <xdr:to>
      <xdr:col>71</xdr:col>
      <xdr:colOff>177800</xdr:colOff>
      <xdr:row>98</xdr:row>
      <xdr:rowOff>83874</xdr:rowOff>
    </xdr:to>
    <xdr:cxnSp macro="">
      <xdr:nvCxnSpPr>
        <xdr:cNvPr id="676" name="直線コネクタ 675"/>
        <xdr:cNvCxnSpPr/>
      </xdr:nvCxnSpPr>
      <xdr:spPr>
        <a:xfrm flipV="1">
          <a:off x="12814300" y="16843025"/>
          <a:ext cx="889000" cy="4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17678</xdr:rowOff>
    </xdr:from>
    <xdr:to>
      <xdr:col>72</xdr:col>
      <xdr:colOff>38100</xdr:colOff>
      <xdr:row>98</xdr:row>
      <xdr:rowOff>119278</xdr:rowOff>
    </xdr:to>
    <xdr:sp macro="" textlink="">
      <xdr:nvSpPr>
        <xdr:cNvPr id="677" name="フローチャート: 判断 676"/>
        <xdr:cNvSpPr/>
      </xdr:nvSpPr>
      <xdr:spPr>
        <a:xfrm>
          <a:off x="13652500" y="1681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110405</xdr:rowOff>
    </xdr:from>
    <xdr:ext cx="599010" cy="259045"/>
    <xdr:sp macro="" textlink="">
      <xdr:nvSpPr>
        <xdr:cNvPr id="678" name="テキスト ボックス 677"/>
        <xdr:cNvSpPr txBox="1"/>
      </xdr:nvSpPr>
      <xdr:spPr>
        <a:xfrm>
          <a:off x="13403795" y="1691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93980</xdr:rowOff>
    </xdr:from>
    <xdr:to>
      <xdr:col>67</xdr:col>
      <xdr:colOff>101600</xdr:colOff>
      <xdr:row>99</xdr:row>
      <xdr:rowOff>24130</xdr:rowOff>
    </xdr:to>
    <xdr:sp macro="" textlink="">
      <xdr:nvSpPr>
        <xdr:cNvPr id="679" name="フローチャート: 判断 678"/>
        <xdr:cNvSpPr/>
      </xdr:nvSpPr>
      <xdr:spPr>
        <a:xfrm>
          <a:off x="127635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15257</xdr:rowOff>
    </xdr:from>
    <xdr:ext cx="534377" cy="259045"/>
    <xdr:sp macro="" textlink="">
      <xdr:nvSpPr>
        <xdr:cNvPr id="680" name="テキスト ボックス 679"/>
        <xdr:cNvSpPr txBox="1"/>
      </xdr:nvSpPr>
      <xdr:spPr>
        <a:xfrm>
          <a:off x="12547111" y="1698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134471</xdr:rowOff>
    </xdr:from>
    <xdr:to>
      <xdr:col>85</xdr:col>
      <xdr:colOff>177800</xdr:colOff>
      <xdr:row>98</xdr:row>
      <xdr:rowOff>64621</xdr:rowOff>
    </xdr:to>
    <xdr:sp macro="" textlink="">
      <xdr:nvSpPr>
        <xdr:cNvPr id="686" name="楕円 685"/>
        <xdr:cNvSpPr/>
      </xdr:nvSpPr>
      <xdr:spPr>
        <a:xfrm>
          <a:off x="16268700" y="1676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157348</xdr:rowOff>
    </xdr:from>
    <xdr:ext cx="599010" cy="259045"/>
    <xdr:sp macro="" textlink="">
      <xdr:nvSpPr>
        <xdr:cNvPr id="687" name="積立金該当値テキスト"/>
        <xdr:cNvSpPr txBox="1"/>
      </xdr:nvSpPr>
      <xdr:spPr>
        <a:xfrm>
          <a:off x="16370300" y="1661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69208</xdr:rowOff>
    </xdr:from>
    <xdr:to>
      <xdr:col>81</xdr:col>
      <xdr:colOff>101600</xdr:colOff>
      <xdr:row>97</xdr:row>
      <xdr:rowOff>170808</xdr:rowOff>
    </xdr:to>
    <xdr:sp macro="" textlink="">
      <xdr:nvSpPr>
        <xdr:cNvPr id="688" name="楕円 687"/>
        <xdr:cNvSpPr/>
      </xdr:nvSpPr>
      <xdr:spPr>
        <a:xfrm>
          <a:off x="15430500" y="1669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15885</xdr:rowOff>
    </xdr:from>
    <xdr:ext cx="599010" cy="259045"/>
    <xdr:sp macro="" textlink="">
      <xdr:nvSpPr>
        <xdr:cNvPr id="689" name="テキスト ボックス 688"/>
        <xdr:cNvSpPr txBox="1"/>
      </xdr:nvSpPr>
      <xdr:spPr>
        <a:xfrm>
          <a:off x="15181795" y="164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82578</xdr:rowOff>
    </xdr:from>
    <xdr:to>
      <xdr:col>76</xdr:col>
      <xdr:colOff>165100</xdr:colOff>
      <xdr:row>98</xdr:row>
      <xdr:rowOff>12728</xdr:rowOff>
    </xdr:to>
    <xdr:sp macro="" textlink="">
      <xdr:nvSpPr>
        <xdr:cNvPr id="690" name="楕円 689"/>
        <xdr:cNvSpPr/>
      </xdr:nvSpPr>
      <xdr:spPr>
        <a:xfrm>
          <a:off x="14541500" y="1671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3855</xdr:rowOff>
    </xdr:from>
    <xdr:ext cx="599010" cy="259045"/>
    <xdr:sp macro="" textlink="">
      <xdr:nvSpPr>
        <xdr:cNvPr id="691" name="テキスト ボックス 690"/>
        <xdr:cNvSpPr txBox="1"/>
      </xdr:nvSpPr>
      <xdr:spPr>
        <a:xfrm>
          <a:off x="14292795" y="1680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161575</xdr:rowOff>
    </xdr:from>
    <xdr:to>
      <xdr:col>72</xdr:col>
      <xdr:colOff>38100</xdr:colOff>
      <xdr:row>98</xdr:row>
      <xdr:rowOff>91725</xdr:rowOff>
    </xdr:to>
    <xdr:sp macro="" textlink="">
      <xdr:nvSpPr>
        <xdr:cNvPr id="692" name="楕円 691"/>
        <xdr:cNvSpPr/>
      </xdr:nvSpPr>
      <xdr:spPr>
        <a:xfrm>
          <a:off x="13652500" y="167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108252</xdr:rowOff>
    </xdr:from>
    <xdr:ext cx="599010" cy="259045"/>
    <xdr:sp macro="" textlink="">
      <xdr:nvSpPr>
        <xdr:cNvPr id="693" name="テキスト ボックス 692"/>
        <xdr:cNvSpPr txBox="1"/>
      </xdr:nvSpPr>
      <xdr:spPr>
        <a:xfrm>
          <a:off x="13403795" y="1656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33074</xdr:rowOff>
    </xdr:from>
    <xdr:to>
      <xdr:col>67</xdr:col>
      <xdr:colOff>101600</xdr:colOff>
      <xdr:row>98</xdr:row>
      <xdr:rowOff>134674</xdr:rowOff>
    </xdr:to>
    <xdr:sp macro="" textlink="">
      <xdr:nvSpPr>
        <xdr:cNvPr id="694" name="楕円 693"/>
        <xdr:cNvSpPr/>
      </xdr:nvSpPr>
      <xdr:spPr>
        <a:xfrm>
          <a:off x="12763500" y="1683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151201</xdr:rowOff>
    </xdr:from>
    <xdr:ext cx="599010" cy="259045"/>
    <xdr:sp macro="" textlink="">
      <xdr:nvSpPr>
        <xdr:cNvPr id="695" name="テキスト ボックス 694"/>
        <xdr:cNvSpPr txBox="1"/>
      </xdr:nvSpPr>
      <xdr:spPr>
        <a:xfrm>
          <a:off x="12514795" y="1661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92945</xdr:rowOff>
    </xdr:from>
    <xdr:to>
      <xdr:col>116</xdr:col>
      <xdr:colOff>63500</xdr:colOff>
      <xdr:row>39</xdr:row>
      <xdr:rowOff>95286</xdr:rowOff>
    </xdr:to>
    <xdr:cxnSp macro="">
      <xdr:nvCxnSpPr>
        <xdr:cNvPr id="726" name="直線コネクタ 725"/>
        <xdr:cNvCxnSpPr/>
      </xdr:nvCxnSpPr>
      <xdr:spPr>
        <a:xfrm>
          <a:off x="21323300" y="6779495"/>
          <a:ext cx="8382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82213</xdr:rowOff>
    </xdr:from>
    <xdr:to>
      <xdr:col>111</xdr:col>
      <xdr:colOff>177800</xdr:colOff>
      <xdr:row>39</xdr:row>
      <xdr:rowOff>92945</xdr:rowOff>
    </xdr:to>
    <xdr:cxnSp macro="">
      <xdr:nvCxnSpPr>
        <xdr:cNvPr id="729" name="直線コネクタ 728"/>
        <xdr:cNvCxnSpPr/>
      </xdr:nvCxnSpPr>
      <xdr:spPr>
        <a:xfrm>
          <a:off x="20434300" y="6768763"/>
          <a:ext cx="889000" cy="1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74691</xdr:rowOff>
    </xdr:from>
    <xdr:to>
      <xdr:col>107</xdr:col>
      <xdr:colOff>50800</xdr:colOff>
      <xdr:row>39</xdr:row>
      <xdr:rowOff>82213</xdr:rowOff>
    </xdr:to>
    <xdr:cxnSp macro="">
      <xdr:nvCxnSpPr>
        <xdr:cNvPr id="732" name="直線コネクタ 731"/>
        <xdr:cNvCxnSpPr/>
      </xdr:nvCxnSpPr>
      <xdr:spPr>
        <a:xfrm>
          <a:off x="19545300" y="6761241"/>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125740</xdr:rowOff>
    </xdr:from>
    <xdr:ext cx="469744" cy="259045"/>
    <xdr:sp macro="" textlink="">
      <xdr:nvSpPr>
        <xdr:cNvPr id="734" name="テキスト ボックス 733"/>
        <xdr:cNvSpPr txBox="1"/>
      </xdr:nvSpPr>
      <xdr:spPr>
        <a:xfrm>
          <a:off x="20199428" y="681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66918</xdr:rowOff>
    </xdr:from>
    <xdr:to>
      <xdr:col>102</xdr:col>
      <xdr:colOff>114300</xdr:colOff>
      <xdr:row>39</xdr:row>
      <xdr:rowOff>74691</xdr:rowOff>
    </xdr:to>
    <xdr:cxnSp macro="">
      <xdr:nvCxnSpPr>
        <xdr:cNvPr id="735" name="直線コネクタ 734"/>
        <xdr:cNvCxnSpPr/>
      </xdr:nvCxnSpPr>
      <xdr:spPr>
        <a:xfrm>
          <a:off x="18656300" y="6753468"/>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37955</xdr:rowOff>
    </xdr:from>
    <xdr:to>
      <xdr:col>102</xdr:col>
      <xdr:colOff>165100</xdr:colOff>
      <xdr:row>39</xdr:row>
      <xdr:rowOff>139555</xdr:rowOff>
    </xdr:to>
    <xdr:sp macro="" textlink="">
      <xdr:nvSpPr>
        <xdr:cNvPr id="736" name="フローチャート: 判断 735"/>
        <xdr:cNvSpPr/>
      </xdr:nvSpPr>
      <xdr:spPr>
        <a:xfrm>
          <a:off x="19494500" y="67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130682</xdr:rowOff>
    </xdr:from>
    <xdr:ext cx="378565" cy="259045"/>
    <xdr:sp macro="" textlink="">
      <xdr:nvSpPr>
        <xdr:cNvPr id="737" name="テキスト ボックス 736"/>
        <xdr:cNvSpPr txBox="1"/>
      </xdr:nvSpPr>
      <xdr:spPr>
        <a:xfrm>
          <a:off x="19356017" y="6817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45640</xdr:rowOff>
    </xdr:from>
    <xdr:to>
      <xdr:col>98</xdr:col>
      <xdr:colOff>38100</xdr:colOff>
      <xdr:row>39</xdr:row>
      <xdr:rowOff>147240</xdr:rowOff>
    </xdr:to>
    <xdr:sp macro="" textlink="">
      <xdr:nvSpPr>
        <xdr:cNvPr id="738" name="フローチャート: 判断 737"/>
        <xdr:cNvSpPr/>
      </xdr:nvSpPr>
      <xdr:spPr>
        <a:xfrm>
          <a:off x="18605500" y="673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138367</xdr:rowOff>
    </xdr:from>
    <xdr:ext cx="378565" cy="259045"/>
    <xdr:sp macro="" textlink="">
      <xdr:nvSpPr>
        <xdr:cNvPr id="739" name="テキスト ボックス 738"/>
        <xdr:cNvSpPr txBox="1"/>
      </xdr:nvSpPr>
      <xdr:spPr>
        <a:xfrm>
          <a:off x="18467017" y="682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44486</xdr:rowOff>
    </xdr:from>
    <xdr:to>
      <xdr:col>116</xdr:col>
      <xdr:colOff>114300</xdr:colOff>
      <xdr:row>39</xdr:row>
      <xdr:rowOff>146086</xdr:rowOff>
    </xdr:to>
    <xdr:sp macro="" textlink="">
      <xdr:nvSpPr>
        <xdr:cNvPr id="745" name="楕円 744"/>
        <xdr:cNvSpPr/>
      </xdr:nvSpPr>
      <xdr:spPr>
        <a:xfrm>
          <a:off x="221107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378565" cy="259045"/>
    <xdr:sp macro="" textlink="">
      <xdr:nvSpPr>
        <xdr:cNvPr id="746" name="投資及び出資金該当値テキスト"/>
        <xdr:cNvSpPr txBox="1"/>
      </xdr:nvSpPr>
      <xdr:spPr>
        <a:xfrm>
          <a:off x="22212300" y="6670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42145</xdr:rowOff>
    </xdr:from>
    <xdr:to>
      <xdr:col>112</xdr:col>
      <xdr:colOff>38100</xdr:colOff>
      <xdr:row>39</xdr:row>
      <xdr:rowOff>143745</xdr:rowOff>
    </xdr:to>
    <xdr:sp macro="" textlink="">
      <xdr:nvSpPr>
        <xdr:cNvPr id="747" name="楕円 746"/>
        <xdr:cNvSpPr/>
      </xdr:nvSpPr>
      <xdr:spPr>
        <a:xfrm>
          <a:off x="21272500" y="67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134872</xdr:rowOff>
    </xdr:from>
    <xdr:ext cx="378565" cy="259045"/>
    <xdr:sp macro="" textlink="">
      <xdr:nvSpPr>
        <xdr:cNvPr id="748" name="テキスト ボックス 747"/>
        <xdr:cNvSpPr txBox="1"/>
      </xdr:nvSpPr>
      <xdr:spPr>
        <a:xfrm>
          <a:off x="21134017" y="682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31413</xdr:rowOff>
    </xdr:from>
    <xdr:to>
      <xdr:col>107</xdr:col>
      <xdr:colOff>101600</xdr:colOff>
      <xdr:row>39</xdr:row>
      <xdr:rowOff>133013</xdr:rowOff>
    </xdr:to>
    <xdr:sp macro="" textlink="">
      <xdr:nvSpPr>
        <xdr:cNvPr id="749" name="楕円 748"/>
        <xdr:cNvSpPr/>
      </xdr:nvSpPr>
      <xdr:spPr>
        <a:xfrm>
          <a:off x="20383500" y="671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149540</xdr:rowOff>
    </xdr:from>
    <xdr:ext cx="469744" cy="259045"/>
    <xdr:sp macro="" textlink="">
      <xdr:nvSpPr>
        <xdr:cNvPr id="750" name="テキスト ボックス 749"/>
        <xdr:cNvSpPr txBox="1"/>
      </xdr:nvSpPr>
      <xdr:spPr>
        <a:xfrm>
          <a:off x="20199428" y="649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23891</xdr:rowOff>
    </xdr:from>
    <xdr:to>
      <xdr:col>102</xdr:col>
      <xdr:colOff>165100</xdr:colOff>
      <xdr:row>39</xdr:row>
      <xdr:rowOff>125491</xdr:rowOff>
    </xdr:to>
    <xdr:sp macro="" textlink="">
      <xdr:nvSpPr>
        <xdr:cNvPr id="751" name="楕円 750"/>
        <xdr:cNvSpPr/>
      </xdr:nvSpPr>
      <xdr:spPr>
        <a:xfrm>
          <a:off x="19494500" y="671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142018</xdr:rowOff>
    </xdr:from>
    <xdr:ext cx="469744" cy="259045"/>
    <xdr:sp macro="" textlink="">
      <xdr:nvSpPr>
        <xdr:cNvPr id="752" name="テキスト ボックス 751"/>
        <xdr:cNvSpPr txBox="1"/>
      </xdr:nvSpPr>
      <xdr:spPr>
        <a:xfrm>
          <a:off x="19310428" y="648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16118</xdr:rowOff>
    </xdr:from>
    <xdr:to>
      <xdr:col>98</xdr:col>
      <xdr:colOff>38100</xdr:colOff>
      <xdr:row>39</xdr:row>
      <xdr:rowOff>117718</xdr:rowOff>
    </xdr:to>
    <xdr:sp macro="" textlink="">
      <xdr:nvSpPr>
        <xdr:cNvPr id="753" name="楕円 752"/>
        <xdr:cNvSpPr/>
      </xdr:nvSpPr>
      <xdr:spPr>
        <a:xfrm>
          <a:off x="18605500" y="670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134245</xdr:rowOff>
    </xdr:from>
    <xdr:ext cx="469744" cy="259045"/>
    <xdr:sp macro="" textlink="">
      <xdr:nvSpPr>
        <xdr:cNvPr id="754" name="テキスト ボックス 753"/>
        <xdr:cNvSpPr txBox="1"/>
      </xdr:nvSpPr>
      <xdr:spPr>
        <a:xfrm>
          <a:off x="18421428" y="64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84799</xdr:rowOff>
    </xdr:from>
    <xdr:to>
      <xdr:col>116</xdr:col>
      <xdr:colOff>63500</xdr:colOff>
      <xdr:row>58</xdr:row>
      <xdr:rowOff>90446</xdr:rowOff>
    </xdr:to>
    <xdr:cxnSp macro="">
      <xdr:nvCxnSpPr>
        <xdr:cNvPr id="781" name="直線コネクタ 780"/>
        <xdr:cNvCxnSpPr/>
      </xdr:nvCxnSpPr>
      <xdr:spPr>
        <a:xfrm>
          <a:off x="21323300" y="10028899"/>
          <a:ext cx="8382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41358</xdr:rowOff>
    </xdr:from>
    <xdr:ext cx="469744" cy="259045"/>
    <xdr:sp macro="" textlink="">
      <xdr:nvSpPr>
        <xdr:cNvPr id="782" name="貸付金平均値テキスト"/>
        <xdr:cNvSpPr txBox="1"/>
      </xdr:nvSpPr>
      <xdr:spPr>
        <a:xfrm>
          <a:off x="22212300" y="998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79684</xdr:rowOff>
    </xdr:from>
    <xdr:to>
      <xdr:col>111</xdr:col>
      <xdr:colOff>177800</xdr:colOff>
      <xdr:row>58</xdr:row>
      <xdr:rowOff>84799</xdr:rowOff>
    </xdr:to>
    <xdr:cxnSp macro="">
      <xdr:nvCxnSpPr>
        <xdr:cNvPr id="784" name="直線コネクタ 783"/>
        <xdr:cNvCxnSpPr/>
      </xdr:nvCxnSpPr>
      <xdr:spPr>
        <a:xfrm>
          <a:off x="20434300" y="10023784"/>
          <a:ext cx="889000" cy="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161698</xdr:rowOff>
    </xdr:from>
    <xdr:ext cx="469744" cy="259045"/>
    <xdr:sp macro="" textlink="">
      <xdr:nvSpPr>
        <xdr:cNvPr id="786" name="テキスト ボックス 785"/>
        <xdr:cNvSpPr txBox="1"/>
      </xdr:nvSpPr>
      <xdr:spPr>
        <a:xfrm>
          <a:off x="21088428" y="1010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79684</xdr:rowOff>
    </xdr:from>
    <xdr:to>
      <xdr:col>107</xdr:col>
      <xdr:colOff>50800</xdr:colOff>
      <xdr:row>58</xdr:row>
      <xdr:rowOff>87743</xdr:rowOff>
    </xdr:to>
    <xdr:cxnSp macro="">
      <xdr:nvCxnSpPr>
        <xdr:cNvPr id="787" name="直線コネクタ 786"/>
        <xdr:cNvCxnSpPr/>
      </xdr:nvCxnSpPr>
      <xdr:spPr>
        <a:xfrm flipV="1">
          <a:off x="19545300" y="10023784"/>
          <a:ext cx="889000" cy="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164606</xdr:rowOff>
    </xdr:from>
    <xdr:ext cx="469744" cy="259045"/>
    <xdr:sp macro="" textlink="">
      <xdr:nvSpPr>
        <xdr:cNvPr id="789" name="テキスト ボックス 788"/>
        <xdr:cNvSpPr txBox="1"/>
      </xdr:nvSpPr>
      <xdr:spPr>
        <a:xfrm>
          <a:off x="20199428" y="101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87743</xdr:rowOff>
    </xdr:from>
    <xdr:to>
      <xdr:col>102</xdr:col>
      <xdr:colOff>114300</xdr:colOff>
      <xdr:row>58</xdr:row>
      <xdr:rowOff>101862</xdr:rowOff>
    </xdr:to>
    <xdr:cxnSp macro="">
      <xdr:nvCxnSpPr>
        <xdr:cNvPr id="790" name="直線コネクタ 789"/>
        <xdr:cNvCxnSpPr/>
      </xdr:nvCxnSpPr>
      <xdr:spPr>
        <a:xfrm flipV="1">
          <a:off x="18656300" y="10031843"/>
          <a:ext cx="889000" cy="1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49609</xdr:rowOff>
    </xdr:from>
    <xdr:to>
      <xdr:col>102</xdr:col>
      <xdr:colOff>165100</xdr:colOff>
      <xdr:row>58</xdr:row>
      <xdr:rowOff>151209</xdr:rowOff>
    </xdr:to>
    <xdr:sp macro="" textlink="">
      <xdr:nvSpPr>
        <xdr:cNvPr id="791" name="フローチャート: 判断 790"/>
        <xdr:cNvSpPr/>
      </xdr:nvSpPr>
      <xdr:spPr>
        <a:xfrm>
          <a:off x="19494500" y="999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142336</xdr:rowOff>
    </xdr:from>
    <xdr:ext cx="469744" cy="259045"/>
    <xdr:sp macro="" textlink="">
      <xdr:nvSpPr>
        <xdr:cNvPr id="792" name="テキスト ボックス 791"/>
        <xdr:cNvSpPr txBox="1"/>
      </xdr:nvSpPr>
      <xdr:spPr>
        <a:xfrm>
          <a:off x="19310428" y="1008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38869</xdr:rowOff>
    </xdr:from>
    <xdr:to>
      <xdr:col>98</xdr:col>
      <xdr:colOff>38100</xdr:colOff>
      <xdr:row>58</xdr:row>
      <xdr:rowOff>140469</xdr:rowOff>
    </xdr:to>
    <xdr:sp macro="" textlink="">
      <xdr:nvSpPr>
        <xdr:cNvPr id="793" name="フローチャート: 判断 792"/>
        <xdr:cNvSpPr/>
      </xdr:nvSpPr>
      <xdr:spPr>
        <a:xfrm>
          <a:off x="18605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156996</xdr:rowOff>
    </xdr:from>
    <xdr:ext cx="534377" cy="259045"/>
    <xdr:sp macro="" textlink="">
      <xdr:nvSpPr>
        <xdr:cNvPr id="794" name="テキスト ボックス 793"/>
        <xdr:cNvSpPr txBox="1"/>
      </xdr:nvSpPr>
      <xdr:spPr>
        <a:xfrm>
          <a:off x="18389111" y="97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39646</xdr:rowOff>
    </xdr:from>
    <xdr:to>
      <xdr:col>116</xdr:col>
      <xdr:colOff>114300</xdr:colOff>
      <xdr:row>58</xdr:row>
      <xdr:rowOff>141246</xdr:rowOff>
    </xdr:to>
    <xdr:sp macro="" textlink="">
      <xdr:nvSpPr>
        <xdr:cNvPr id="800" name="楕円 799"/>
        <xdr:cNvSpPr/>
      </xdr:nvSpPr>
      <xdr:spPr>
        <a:xfrm>
          <a:off x="22110700" y="99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170473</xdr:rowOff>
    </xdr:from>
    <xdr:ext cx="534377" cy="259045"/>
    <xdr:sp macro="" textlink="">
      <xdr:nvSpPr>
        <xdr:cNvPr id="801" name="貸付金該当値テキスト"/>
        <xdr:cNvSpPr txBox="1"/>
      </xdr:nvSpPr>
      <xdr:spPr>
        <a:xfrm>
          <a:off x="22212300" y="977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33999</xdr:rowOff>
    </xdr:from>
    <xdr:to>
      <xdr:col>112</xdr:col>
      <xdr:colOff>38100</xdr:colOff>
      <xdr:row>58</xdr:row>
      <xdr:rowOff>135599</xdr:rowOff>
    </xdr:to>
    <xdr:sp macro="" textlink="">
      <xdr:nvSpPr>
        <xdr:cNvPr id="802" name="楕円 801"/>
        <xdr:cNvSpPr/>
      </xdr:nvSpPr>
      <xdr:spPr>
        <a:xfrm>
          <a:off x="21272500" y="997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152126</xdr:rowOff>
    </xdr:from>
    <xdr:ext cx="534377" cy="259045"/>
    <xdr:sp macro="" textlink="">
      <xdr:nvSpPr>
        <xdr:cNvPr id="803" name="テキスト ボックス 802"/>
        <xdr:cNvSpPr txBox="1"/>
      </xdr:nvSpPr>
      <xdr:spPr>
        <a:xfrm>
          <a:off x="21056111" y="97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28884</xdr:rowOff>
    </xdr:from>
    <xdr:to>
      <xdr:col>107</xdr:col>
      <xdr:colOff>101600</xdr:colOff>
      <xdr:row>58</xdr:row>
      <xdr:rowOff>130484</xdr:rowOff>
    </xdr:to>
    <xdr:sp macro="" textlink="">
      <xdr:nvSpPr>
        <xdr:cNvPr id="804" name="楕円 803"/>
        <xdr:cNvSpPr/>
      </xdr:nvSpPr>
      <xdr:spPr>
        <a:xfrm>
          <a:off x="20383500" y="997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147011</xdr:rowOff>
    </xdr:from>
    <xdr:ext cx="534377" cy="259045"/>
    <xdr:sp macro="" textlink="">
      <xdr:nvSpPr>
        <xdr:cNvPr id="805" name="テキスト ボックス 804"/>
        <xdr:cNvSpPr txBox="1"/>
      </xdr:nvSpPr>
      <xdr:spPr>
        <a:xfrm>
          <a:off x="20167111" y="974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36943</xdr:rowOff>
    </xdr:from>
    <xdr:to>
      <xdr:col>102</xdr:col>
      <xdr:colOff>165100</xdr:colOff>
      <xdr:row>58</xdr:row>
      <xdr:rowOff>138543</xdr:rowOff>
    </xdr:to>
    <xdr:sp macro="" textlink="">
      <xdr:nvSpPr>
        <xdr:cNvPr id="806" name="楕円 805"/>
        <xdr:cNvSpPr/>
      </xdr:nvSpPr>
      <xdr:spPr>
        <a:xfrm>
          <a:off x="19494500" y="998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155070</xdr:rowOff>
    </xdr:from>
    <xdr:ext cx="534377" cy="259045"/>
    <xdr:sp macro="" textlink="">
      <xdr:nvSpPr>
        <xdr:cNvPr id="807" name="テキスト ボックス 806"/>
        <xdr:cNvSpPr txBox="1"/>
      </xdr:nvSpPr>
      <xdr:spPr>
        <a:xfrm>
          <a:off x="19278111" y="975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51062</xdr:rowOff>
    </xdr:from>
    <xdr:to>
      <xdr:col>98</xdr:col>
      <xdr:colOff>38100</xdr:colOff>
      <xdr:row>58</xdr:row>
      <xdr:rowOff>152662</xdr:rowOff>
    </xdr:to>
    <xdr:sp macro="" textlink="">
      <xdr:nvSpPr>
        <xdr:cNvPr id="808" name="楕円 807"/>
        <xdr:cNvSpPr/>
      </xdr:nvSpPr>
      <xdr:spPr>
        <a:xfrm>
          <a:off x="18605500" y="99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143789</xdr:rowOff>
    </xdr:from>
    <xdr:ext cx="469744" cy="259045"/>
    <xdr:sp macro="" textlink="">
      <xdr:nvSpPr>
        <xdr:cNvPr id="809" name="テキスト ボックス 808"/>
        <xdr:cNvSpPr txBox="1"/>
      </xdr:nvSpPr>
      <xdr:spPr>
        <a:xfrm>
          <a:off x="18421428" y="1008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43224</xdr:rowOff>
    </xdr:from>
    <xdr:to>
      <xdr:col>116</xdr:col>
      <xdr:colOff>63500</xdr:colOff>
      <xdr:row>75</xdr:row>
      <xdr:rowOff>146205</xdr:rowOff>
    </xdr:to>
    <xdr:cxnSp macro="">
      <xdr:nvCxnSpPr>
        <xdr:cNvPr id="840" name="直線コネクタ 839"/>
        <xdr:cNvCxnSpPr/>
      </xdr:nvCxnSpPr>
      <xdr:spPr>
        <a:xfrm flipV="1">
          <a:off x="21323300" y="12730524"/>
          <a:ext cx="838200" cy="27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146205</xdr:rowOff>
    </xdr:from>
    <xdr:to>
      <xdr:col>111</xdr:col>
      <xdr:colOff>177800</xdr:colOff>
      <xdr:row>77</xdr:row>
      <xdr:rowOff>116886</xdr:rowOff>
    </xdr:to>
    <xdr:cxnSp macro="">
      <xdr:nvCxnSpPr>
        <xdr:cNvPr id="843" name="直線コネクタ 842"/>
        <xdr:cNvCxnSpPr/>
      </xdr:nvCxnSpPr>
      <xdr:spPr>
        <a:xfrm flipV="1">
          <a:off x="20434300" y="13004955"/>
          <a:ext cx="889000" cy="31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116886</xdr:rowOff>
    </xdr:from>
    <xdr:to>
      <xdr:col>107</xdr:col>
      <xdr:colOff>50800</xdr:colOff>
      <xdr:row>77</xdr:row>
      <xdr:rowOff>121921</xdr:rowOff>
    </xdr:to>
    <xdr:cxnSp macro="">
      <xdr:nvCxnSpPr>
        <xdr:cNvPr id="846" name="直線コネクタ 845"/>
        <xdr:cNvCxnSpPr/>
      </xdr:nvCxnSpPr>
      <xdr:spPr>
        <a:xfrm flipV="1">
          <a:off x="19545300" y="13318536"/>
          <a:ext cx="889000" cy="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121921</xdr:rowOff>
    </xdr:from>
    <xdr:to>
      <xdr:col>102</xdr:col>
      <xdr:colOff>114300</xdr:colOff>
      <xdr:row>77</xdr:row>
      <xdr:rowOff>121983</xdr:rowOff>
    </xdr:to>
    <xdr:cxnSp macro="">
      <xdr:nvCxnSpPr>
        <xdr:cNvPr id="849" name="直線コネクタ 848"/>
        <xdr:cNvCxnSpPr/>
      </xdr:nvCxnSpPr>
      <xdr:spPr>
        <a:xfrm flipV="1">
          <a:off x="18656300" y="13323571"/>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32762</xdr:rowOff>
    </xdr:from>
    <xdr:to>
      <xdr:col>102</xdr:col>
      <xdr:colOff>165100</xdr:colOff>
      <xdr:row>77</xdr:row>
      <xdr:rowOff>134362</xdr:rowOff>
    </xdr:to>
    <xdr:sp macro="" textlink="">
      <xdr:nvSpPr>
        <xdr:cNvPr id="850" name="フローチャート: 判断 849"/>
        <xdr:cNvSpPr/>
      </xdr:nvSpPr>
      <xdr:spPr>
        <a:xfrm>
          <a:off x="19494500" y="1323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150889</xdr:rowOff>
    </xdr:from>
    <xdr:ext cx="599010" cy="259045"/>
    <xdr:sp macro="" textlink="">
      <xdr:nvSpPr>
        <xdr:cNvPr id="851" name="テキスト ボックス 850"/>
        <xdr:cNvSpPr txBox="1"/>
      </xdr:nvSpPr>
      <xdr:spPr>
        <a:xfrm>
          <a:off x="19245795" y="1300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39949</xdr:rowOff>
    </xdr:from>
    <xdr:to>
      <xdr:col>98</xdr:col>
      <xdr:colOff>38100</xdr:colOff>
      <xdr:row>77</xdr:row>
      <xdr:rowOff>141549</xdr:rowOff>
    </xdr:to>
    <xdr:sp macro="" textlink="">
      <xdr:nvSpPr>
        <xdr:cNvPr id="852" name="フローチャート: 判断 851"/>
        <xdr:cNvSpPr/>
      </xdr:nvSpPr>
      <xdr:spPr>
        <a:xfrm>
          <a:off x="18605500" y="1324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158076</xdr:rowOff>
    </xdr:from>
    <xdr:ext cx="599010" cy="259045"/>
    <xdr:sp macro="" textlink="">
      <xdr:nvSpPr>
        <xdr:cNvPr id="853" name="テキスト ボックス 852"/>
        <xdr:cNvSpPr txBox="1"/>
      </xdr:nvSpPr>
      <xdr:spPr>
        <a:xfrm>
          <a:off x="18356795" y="1301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163874</xdr:rowOff>
    </xdr:from>
    <xdr:to>
      <xdr:col>116</xdr:col>
      <xdr:colOff>114300</xdr:colOff>
      <xdr:row>74</xdr:row>
      <xdr:rowOff>94024</xdr:rowOff>
    </xdr:to>
    <xdr:sp macro="" textlink="">
      <xdr:nvSpPr>
        <xdr:cNvPr id="859" name="楕円 858"/>
        <xdr:cNvSpPr/>
      </xdr:nvSpPr>
      <xdr:spPr>
        <a:xfrm>
          <a:off x="22110700" y="126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15301</xdr:rowOff>
    </xdr:from>
    <xdr:ext cx="599010" cy="259045"/>
    <xdr:sp macro="" textlink="">
      <xdr:nvSpPr>
        <xdr:cNvPr id="860" name="繰出金該当値テキスト"/>
        <xdr:cNvSpPr txBox="1"/>
      </xdr:nvSpPr>
      <xdr:spPr>
        <a:xfrm>
          <a:off x="22212300" y="1253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95405</xdr:rowOff>
    </xdr:from>
    <xdr:to>
      <xdr:col>112</xdr:col>
      <xdr:colOff>38100</xdr:colOff>
      <xdr:row>76</xdr:row>
      <xdr:rowOff>25555</xdr:rowOff>
    </xdr:to>
    <xdr:sp macro="" textlink="">
      <xdr:nvSpPr>
        <xdr:cNvPr id="861" name="楕円 860"/>
        <xdr:cNvSpPr/>
      </xdr:nvSpPr>
      <xdr:spPr>
        <a:xfrm>
          <a:off x="21272500" y="1295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42082</xdr:rowOff>
    </xdr:from>
    <xdr:ext cx="599010" cy="259045"/>
    <xdr:sp macro="" textlink="">
      <xdr:nvSpPr>
        <xdr:cNvPr id="862" name="テキスト ボックス 861"/>
        <xdr:cNvSpPr txBox="1"/>
      </xdr:nvSpPr>
      <xdr:spPr>
        <a:xfrm>
          <a:off x="21023795" y="1272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66086</xdr:rowOff>
    </xdr:from>
    <xdr:to>
      <xdr:col>107</xdr:col>
      <xdr:colOff>101600</xdr:colOff>
      <xdr:row>77</xdr:row>
      <xdr:rowOff>167686</xdr:rowOff>
    </xdr:to>
    <xdr:sp macro="" textlink="">
      <xdr:nvSpPr>
        <xdr:cNvPr id="863" name="楕円 862"/>
        <xdr:cNvSpPr/>
      </xdr:nvSpPr>
      <xdr:spPr>
        <a:xfrm>
          <a:off x="20383500" y="132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158813</xdr:rowOff>
    </xdr:from>
    <xdr:ext cx="534377" cy="259045"/>
    <xdr:sp macro="" textlink="">
      <xdr:nvSpPr>
        <xdr:cNvPr id="864" name="テキスト ボックス 863"/>
        <xdr:cNvSpPr txBox="1"/>
      </xdr:nvSpPr>
      <xdr:spPr>
        <a:xfrm>
          <a:off x="20167111" y="1336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71121</xdr:rowOff>
    </xdr:from>
    <xdr:to>
      <xdr:col>102</xdr:col>
      <xdr:colOff>165100</xdr:colOff>
      <xdr:row>78</xdr:row>
      <xdr:rowOff>1271</xdr:rowOff>
    </xdr:to>
    <xdr:sp macro="" textlink="">
      <xdr:nvSpPr>
        <xdr:cNvPr id="865" name="楕円 864"/>
        <xdr:cNvSpPr/>
      </xdr:nvSpPr>
      <xdr:spPr>
        <a:xfrm>
          <a:off x="19494500" y="132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163848</xdr:rowOff>
    </xdr:from>
    <xdr:ext cx="534377" cy="259045"/>
    <xdr:sp macro="" textlink="">
      <xdr:nvSpPr>
        <xdr:cNvPr id="866" name="テキスト ボックス 865"/>
        <xdr:cNvSpPr txBox="1"/>
      </xdr:nvSpPr>
      <xdr:spPr>
        <a:xfrm>
          <a:off x="19278111" y="1336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71183</xdr:rowOff>
    </xdr:from>
    <xdr:to>
      <xdr:col>98</xdr:col>
      <xdr:colOff>38100</xdr:colOff>
      <xdr:row>78</xdr:row>
      <xdr:rowOff>1333</xdr:rowOff>
    </xdr:to>
    <xdr:sp macro="" textlink="">
      <xdr:nvSpPr>
        <xdr:cNvPr id="867" name="楕円 866"/>
        <xdr:cNvSpPr/>
      </xdr:nvSpPr>
      <xdr:spPr>
        <a:xfrm>
          <a:off x="18605500" y="1327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163910</xdr:rowOff>
    </xdr:from>
    <xdr:ext cx="534377" cy="259045"/>
    <xdr:sp macro="" textlink="">
      <xdr:nvSpPr>
        <xdr:cNvPr id="868" name="テキスト ボックス 867"/>
        <xdr:cNvSpPr txBox="1"/>
      </xdr:nvSpPr>
      <xdr:spPr>
        <a:xfrm>
          <a:off x="18389111" y="13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住民一人当たりコストの性質別比較においては、大半が類似団体平均を下回って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いる状況であるが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ものは、普通建設事業費、積立金、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繰出金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は、特別養護老人ホームおとべ荘の改築事業の建設費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用</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として、一般会計より介護保険会計（サービス勘定）に繰出し</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ことが、大幅な</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コストの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増加要因となって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インフラの整備や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公共施設等の更新</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整備等により、大幅なコストの増加要因となっている。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積立金は、財政調整基金の積戻しや今後の大規模事業に備えた公共施設等整備基金、将来の元利償還金に備えた減債基金</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積立てに</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よるものが主な要因となっているが、昨年度に比べ、基金への積立額が減少したことにより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住民一人当たりのコストも減少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扶助費は、昨年度、類似団体平均を上回っていたが、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や子育て世帯、非課税世帯等に対する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給付金</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よるものであり、こども医療費等の給付は増加したものの、給付金事業が終了したことにより、５年度については、類似団体平均を下回っている。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3,249
3,216
162.59
5,502,760
5,365,019
97,350
2,549,365
4,055,060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146748</xdr:rowOff>
    </xdr:from>
    <xdr:to>
      <xdr:col>24</xdr:col>
      <xdr:colOff>63500</xdr:colOff>
      <xdr:row>38</xdr:row>
      <xdr:rowOff>37478</xdr:rowOff>
    </xdr:to>
    <xdr:cxnSp macro="">
      <xdr:nvCxnSpPr>
        <xdr:cNvPr id="60" name="直線コネクタ 59"/>
        <xdr:cNvCxnSpPr/>
      </xdr:nvCxnSpPr>
      <xdr:spPr>
        <a:xfrm flipV="1">
          <a:off x="3797300" y="6490398"/>
          <a:ext cx="8382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37478</xdr:rowOff>
    </xdr:from>
    <xdr:to>
      <xdr:col>19</xdr:col>
      <xdr:colOff>177800</xdr:colOff>
      <xdr:row>38</xdr:row>
      <xdr:rowOff>59195</xdr:rowOff>
    </xdr:to>
    <xdr:cxnSp macro="">
      <xdr:nvCxnSpPr>
        <xdr:cNvPr id="63" name="直線コネクタ 62"/>
        <xdr:cNvCxnSpPr/>
      </xdr:nvCxnSpPr>
      <xdr:spPr>
        <a:xfrm flipV="1">
          <a:off x="2908300" y="655257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33960</xdr:rowOff>
    </xdr:from>
    <xdr:to>
      <xdr:col>15</xdr:col>
      <xdr:colOff>50800</xdr:colOff>
      <xdr:row>38</xdr:row>
      <xdr:rowOff>59195</xdr:rowOff>
    </xdr:to>
    <xdr:cxnSp macro="">
      <xdr:nvCxnSpPr>
        <xdr:cNvPr id="66" name="直線コネクタ 65"/>
        <xdr:cNvCxnSpPr/>
      </xdr:nvCxnSpPr>
      <xdr:spPr>
        <a:xfrm>
          <a:off x="2019300" y="6549060"/>
          <a:ext cx="889000" cy="2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33960</xdr:rowOff>
    </xdr:from>
    <xdr:to>
      <xdr:col>10</xdr:col>
      <xdr:colOff>114300</xdr:colOff>
      <xdr:row>38</xdr:row>
      <xdr:rowOff>38709</xdr:rowOff>
    </xdr:to>
    <xdr:cxnSp macro="">
      <xdr:nvCxnSpPr>
        <xdr:cNvPr id="69" name="直線コネクタ 68"/>
        <xdr:cNvCxnSpPr/>
      </xdr:nvCxnSpPr>
      <xdr:spPr>
        <a:xfrm flipV="1">
          <a:off x="1130300" y="6549060"/>
          <a:ext cx="889000" cy="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128156</xdr:rowOff>
    </xdr:from>
    <xdr:to>
      <xdr:col>10</xdr:col>
      <xdr:colOff>165100</xdr:colOff>
      <xdr:row>38</xdr:row>
      <xdr:rowOff>58306</xdr:rowOff>
    </xdr:to>
    <xdr:sp macro="" textlink="">
      <xdr:nvSpPr>
        <xdr:cNvPr id="70" name="フローチャート: 判断 69"/>
        <xdr:cNvSpPr/>
      </xdr:nvSpPr>
      <xdr:spPr>
        <a:xfrm>
          <a:off x="1968500" y="647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74833</xdr:rowOff>
    </xdr:from>
    <xdr:ext cx="534377" cy="259045"/>
    <xdr:sp macro="" textlink="">
      <xdr:nvSpPr>
        <xdr:cNvPr id="71" name="テキスト ボックス 70"/>
        <xdr:cNvSpPr txBox="1"/>
      </xdr:nvSpPr>
      <xdr:spPr>
        <a:xfrm>
          <a:off x="1752111" y="62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120828</xdr:rowOff>
    </xdr:from>
    <xdr:to>
      <xdr:col>6</xdr:col>
      <xdr:colOff>38100</xdr:colOff>
      <xdr:row>38</xdr:row>
      <xdr:rowOff>50978</xdr:rowOff>
    </xdr:to>
    <xdr:sp macro="" textlink="">
      <xdr:nvSpPr>
        <xdr:cNvPr id="72" name="フローチャート: 判断 71"/>
        <xdr:cNvSpPr/>
      </xdr:nvSpPr>
      <xdr:spPr>
        <a:xfrm>
          <a:off x="1079500" y="64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67505</xdr:rowOff>
    </xdr:from>
    <xdr:ext cx="534377" cy="259045"/>
    <xdr:sp macro="" textlink="">
      <xdr:nvSpPr>
        <xdr:cNvPr id="73" name="テキスト ボックス 72"/>
        <xdr:cNvSpPr txBox="1"/>
      </xdr:nvSpPr>
      <xdr:spPr>
        <a:xfrm>
          <a:off x="863111" y="623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95948</xdr:rowOff>
    </xdr:from>
    <xdr:to>
      <xdr:col>24</xdr:col>
      <xdr:colOff>114300</xdr:colOff>
      <xdr:row>38</xdr:row>
      <xdr:rowOff>26098</xdr:rowOff>
    </xdr:to>
    <xdr:sp macro="" textlink="">
      <xdr:nvSpPr>
        <xdr:cNvPr id="79" name="楕円 78"/>
        <xdr:cNvSpPr/>
      </xdr:nvSpPr>
      <xdr:spPr>
        <a:xfrm>
          <a:off x="4584700" y="643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37101</xdr:rowOff>
    </xdr:from>
    <xdr:ext cx="534377" cy="259045"/>
    <xdr:sp macro="" textlink="">
      <xdr:nvSpPr>
        <xdr:cNvPr id="80" name="議会費該当値テキスト"/>
        <xdr:cNvSpPr txBox="1"/>
      </xdr:nvSpPr>
      <xdr:spPr>
        <a:xfrm>
          <a:off x="4686300" y="638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158128</xdr:rowOff>
    </xdr:from>
    <xdr:to>
      <xdr:col>20</xdr:col>
      <xdr:colOff>38100</xdr:colOff>
      <xdr:row>38</xdr:row>
      <xdr:rowOff>88278</xdr:rowOff>
    </xdr:to>
    <xdr:sp macro="" textlink="">
      <xdr:nvSpPr>
        <xdr:cNvPr id="81" name="楕円 80"/>
        <xdr:cNvSpPr/>
      </xdr:nvSpPr>
      <xdr:spPr>
        <a:xfrm>
          <a:off x="3746500" y="65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79405</xdr:rowOff>
    </xdr:from>
    <xdr:ext cx="534377" cy="259045"/>
    <xdr:sp macro="" textlink="">
      <xdr:nvSpPr>
        <xdr:cNvPr id="82" name="テキスト ボックス 81"/>
        <xdr:cNvSpPr txBox="1"/>
      </xdr:nvSpPr>
      <xdr:spPr>
        <a:xfrm>
          <a:off x="3530111" y="65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8395</xdr:rowOff>
    </xdr:from>
    <xdr:to>
      <xdr:col>15</xdr:col>
      <xdr:colOff>101600</xdr:colOff>
      <xdr:row>38</xdr:row>
      <xdr:rowOff>109995</xdr:rowOff>
    </xdr:to>
    <xdr:sp macro="" textlink="">
      <xdr:nvSpPr>
        <xdr:cNvPr id="83" name="楕円 82"/>
        <xdr:cNvSpPr/>
      </xdr:nvSpPr>
      <xdr:spPr>
        <a:xfrm>
          <a:off x="2857500" y="65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101122</xdr:rowOff>
    </xdr:from>
    <xdr:ext cx="534377" cy="259045"/>
    <xdr:sp macro="" textlink="">
      <xdr:nvSpPr>
        <xdr:cNvPr id="84" name="テキスト ボックス 83"/>
        <xdr:cNvSpPr txBox="1"/>
      </xdr:nvSpPr>
      <xdr:spPr>
        <a:xfrm>
          <a:off x="2641111" y="661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154610</xdr:rowOff>
    </xdr:from>
    <xdr:to>
      <xdr:col>10</xdr:col>
      <xdr:colOff>165100</xdr:colOff>
      <xdr:row>38</xdr:row>
      <xdr:rowOff>84760</xdr:rowOff>
    </xdr:to>
    <xdr:sp macro="" textlink="">
      <xdr:nvSpPr>
        <xdr:cNvPr id="85" name="楕円 84"/>
        <xdr:cNvSpPr/>
      </xdr:nvSpPr>
      <xdr:spPr>
        <a:xfrm>
          <a:off x="1968500" y="64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75887</xdr:rowOff>
    </xdr:from>
    <xdr:ext cx="534377" cy="259045"/>
    <xdr:sp macro="" textlink="">
      <xdr:nvSpPr>
        <xdr:cNvPr id="86" name="テキスト ボックス 85"/>
        <xdr:cNvSpPr txBox="1"/>
      </xdr:nvSpPr>
      <xdr:spPr>
        <a:xfrm>
          <a:off x="1752111" y="659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159359</xdr:rowOff>
    </xdr:from>
    <xdr:to>
      <xdr:col>6</xdr:col>
      <xdr:colOff>38100</xdr:colOff>
      <xdr:row>38</xdr:row>
      <xdr:rowOff>89509</xdr:rowOff>
    </xdr:to>
    <xdr:sp macro="" textlink="">
      <xdr:nvSpPr>
        <xdr:cNvPr id="87" name="楕円 86"/>
        <xdr:cNvSpPr/>
      </xdr:nvSpPr>
      <xdr:spPr>
        <a:xfrm>
          <a:off x="1079500" y="650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80636</xdr:rowOff>
    </xdr:from>
    <xdr:ext cx="534377" cy="259045"/>
    <xdr:sp macro="" textlink="">
      <xdr:nvSpPr>
        <xdr:cNvPr id="88" name="テキスト ボックス 87"/>
        <xdr:cNvSpPr txBox="1"/>
      </xdr:nvSpPr>
      <xdr:spPr>
        <a:xfrm>
          <a:off x="863111" y="659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53036</xdr:rowOff>
    </xdr:from>
    <xdr:to>
      <xdr:col>24</xdr:col>
      <xdr:colOff>63500</xdr:colOff>
      <xdr:row>58</xdr:row>
      <xdr:rowOff>67246</xdr:rowOff>
    </xdr:to>
    <xdr:cxnSp macro="">
      <xdr:nvCxnSpPr>
        <xdr:cNvPr id="115" name="直線コネクタ 114"/>
        <xdr:cNvCxnSpPr/>
      </xdr:nvCxnSpPr>
      <xdr:spPr>
        <a:xfrm>
          <a:off x="3797300" y="9997136"/>
          <a:ext cx="838200" cy="1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47144</xdr:rowOff>
    </xdr:from>
    <xdr:to>
      <xdr:col>19</xdr:col>
      <xdr:colOff>177800</xdr:colOff>
      <xdr:row>58</xdr:row>
      <xdr:rowOff>53036</xdr:rowOff>
    </xdr:to>
    <xdr:cxnSp macro="">
      <xdr:nvCxnSpPr>
        <xdr:cNvPr id="118" name="直線コネクタ 117"/>
        <xdr:cNvCxnSpPr/>
      </xdr:nvCxnSpPr>
      <xdr:spPr>
        <a:xfrm>
          <a:off x="2908300" y="9991244"/>
          <a:ext cx="889000" cy="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47144</xdr:rowOff>
    </xdr:from>
    <xdr:to>
      <xdr:col>15</xdr:col>
      <xdr:colOff>50800</xdr:colOff>
      <xdr:row>58</xdr:row>
      <xdr:rowOff>47732</xdr:rowOff>
    </xdr:to>
    <xdr:cxnSp macro="">
      <xdr:nvCxnSpPr>
        <xdr:cNvPr id="121" name="直線コネクタ 120"/>
        <xdr:cNvCxnSpPr/>
      </xdr:nvCxnSpPr>
      <xdr:spPr>
        <a:xfrm flipV="1">
          <a:off x="2019300" y="9991244"/>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47732</xdr:rowOff>
    </xdr:from>
    <xdr:to>
      <xdr:col>10</xdr:col>
      <xdr:colOff>114300</xdr:colOff>
      <xdr:row>58</xdr:row>
      <xdr:rowOff>84402</xdr:rowOff>
    </xdr:to>
    <xdr:cxnSp macro="">
      <xdr:nvCxnSpPr>
        <xdr:cNvPr id="124" name="直線コネクタ 123"/>
        <xdr:cNvCxnSpPr/>
      </xdr:nvCxnSpPr>
      <xdr:spPr>
        <a:xfrm flipV="1">
          <a:off x="1130300" y="9991832"/>
          <a:ext cx="889000" cy="3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163547</xdr:rowOff>
    </xdr:from>
    <xdr:to>
      <xdr:col>10</xdr:col>
      <xdr:colOff>165100</xdr:colOff>
      <xdr:row>58</xdr:row>
      <xdr:rowOff>93697</xdr:rowOff>
    </xdr:to>
    <xdr:sp macro="" textlink="">
      <xdr:nvSpPr>
        <xdr:cNvPr id="125" name="フローチャート: 判断 124"/>
        <xdr:cNvSpPr/>
      </xdr:nvSpPr>
      <xdr:spPr>
        <a:xfrm>
          <a:off x="1968500" y="993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110224</xdr:rowOff>
    </xdr:from>
    <xdr:ext cx="599010" cy="259045"/>
    <xdr:sp macro="" textlink="">
      <xdr:nvSpPr>
        <xdr:cNvPr id="126" name="テキスト ボックス 125"/>
        <xdr:cNvSpPr txBox="1"/>
      </xdr:nvSpPr>
      <xdr:spPr>
        <a:xfrm>
          <a:off x="1719795" y="971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33286</xdr:rowOff>
    </xdr:from>
    <xdr:to>
      <xdr:col>6</xdr:col>
      <xdr:colOff>38100</xdr:colOff>
      <xdr:row>58</xdr:row>
      <xdr:rowOff>134886</xdr:rowOff>
    </xdr:to>
    <xdr:sp macro="" textlink="">
      <xdr:nvSpPr>
        <xdr:cNvPr id="127" name="フローチャート: 判断 126"/>
        <xdr:cNvSpPr/>
      </xdr:nvSpPr>
      <xdr:spPr>
        <a:xfrm>
          <a:off x="1079500" y="997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151413</xdr:rowOff>
    </xdr:from>
    <xdr:ext cx="599010" cy="259045"/>
    <xdr:sp macro="" textlink="">
      <xdr:nvSpPr>
        <xdr:cNvPr id="128" name="テキスト ボックス 127"/>
        <xdr:cNvSpPr txBox="1"/>
      </xdr:nvSpPr>
      <xdr:spPr>
        <a:xfrm>
          <a:off x="830795" y="975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16446</xdr:rowOff>
    </xdr:from>
    <xdr:to>
      <xdr:col>24</xdr:col>
      <xdr:colOff>114300</xdr:colOff>
      <xdr:row>58</xdr:row>
      <xdr:rowOff>118046</xdr:rowOff>
    </xdr:to>
    <xdr:sp macro="" textlink="">
      <xdr:nvSpPr>
        <xdr:cNvPr id="134" name="楕円 133"/>
        <xdr:cNvSpPr/>
      </xdr:nvSpPr>
      <xdr:spPr>
        <a:xfrm>
          <a:off x="4584700" y="99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139035</xdr:rowOff>
    </xdr:from>
    <xdr:ext cx="599010" cy="259045"/>
    <xdr:sp macro="" textlink="">
      <xdr:nvSpPr>
        <xdr:cNvPr id="135" name="総務費該当値テキスト"/>
        <xdr:cNvSpPr txBox="1"/>
      </xdr:nvSpPr>
      <xdr:spPr>
        <a:xfrm>
          <a:off x="4686300" y="991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2236</xdr:rowOff>
    </xdr:from>
    <xdr:to>
      <xdr:col>20</xdr:col>
      <xdr:colOff>38100</xdr:colOff>
      <xdr:row>58</xdr:row>
      <xdr:rowOff>103836</xdr:rowOff>
    </xdr:to>
    <xdr:sp macro="" textlink="">
      <xdr:nvSpPr>
        <xdr:cNvPr id="136" name="楕円 135"/>
        <xdr:cNvSpPr/>
      </xdr:nvSpPr>
      <xdr:spPr>
        <a:xfrm>
          <a:off x="3746500" y="994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94963</xdr:rowOff>
    </xdr:from>
    <xdr:ext cx="599010" cy="259045"/>
    <xdr:sp macro="" textlink="">
      <xdr:nvSpPr>
        <xdr:cNvPr id="137" name="テキスト ボックス 136"/>
        <xdr:cNvSpPr txBox="1"/>
      </xdr:nvSpPr>
      <xdr:spPr>
        <a:xfrm>
          <a:off x="3497795" y="1003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167794</xdr:rowOff>
    </xdr:from>
    <xdr:to>
      <xdr:col>15</xdr:col>
      <xdr:colOff>101600</xdr:colOff>
      <xdr:row>58</xdr:row>
      <xdr:rowOff>97944</xdr:rowOff>
    </xdr:to>
    <xdr:sp macro="" textlink="">
      <xdr:nvSpPr>
        <xdr:cNvPr id="138" name="楕円 137"/>
        <xdr:cNvSpPr/>
      </xdr:nvSpPr>
      <xdr:spPr>
        <a:xfrm>
          <a:off x="2857500" y="994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89071</xdr:rowOff>
    </xdr:from>
    <xdr:ext cx="599010" cy="259045"/>
    <xdr:sp macro="" textlink="">
      <xdr:nvSpPr>
        <xdr:cNvPr id="139" name="テキスト ボックス 138"/>
        <xdr:cNvSpPr txBox="1"/>
      </xdr:nvSpPr>
      <xdr:spPr>
        <a:xfrm>
          <a:off x="2608795" y="1003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168382</xdr:rowOff>
    </xdr:from>
    <xdr:to>
      <xdr:col>10</xdr:col>
      <xdr:colOff>165100</xdr:colOff>
      <xdr:row>58</xdr:row>
      <xdr:rowOff>98532</xdr:rowOff>
    </xdr:to>
    <xdr:sp macro="" textlink="">
      <xdr:nvSpPr>
        <xdr:cNvPr id="140" name="楕円 139"/>
        <xdr:cNvSpPr/>
      </xdr:nvSpPr>
      <xdr:spPr>
        <a:xfrm>
          <a:off x="1968500" y="994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89659</xdr:rowOff>
    </xdr:from>
    <xdr:ext cx="599010" cy="259045"/>
    <xdr:sp macro="" textlink="">
      <xdr:nvSpPr>
        <xdr:cNvPr id="141" name="テキスト ボックス 140"/>
        <xdr:cNvSpPr txBox="1"/>
      </xdr:nvSpPr>
      <xdr:spPr>
        <a:xfrm>
          <a:off x="1719795" y="1003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33602</xdr:rowOff>
    </xdr:from>
    <xdr:to>
      <xdr:col>6</xdr:col>
      <xdr:colOff>38100</xdr:colOff>
      <xdr:row>58</xdr:row>
      <xdr:rowOff>135202</xdr:rowOff>
    </xdr:to>
    <xdr:sp macro="" textlink="">
      <xdr:nvSpPr>
        <xdr:cNvPr id="142" name="楕円 141"/>
        <xdr:cNvSpPr/>
      </xdr:nvSpPr>
      <xdr:spPr>
        <a:xfrm>
          <a:off x="1079500" y="997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126329</xdr:rowOff>
    </xdr:from>
    <xdr:ext cx="599010" cy="259045"/>
    <xdr:sp macro="" textlink="">
      <xdr:nvSpPr>
        <xdr:cNvPr id="143" name="テキスト ボックス 142"/>
        <xdr:cNvSpPr txBox="1"/>
      </xdr:nvSpPr>
      <xdr:spPr>
        <a:xfrm>
          <a:off x="830795" y="1007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46758</xdr:rowOff>
    </xdr:from>
    <xdr:to>
      <xdr:col>24</xdr:col>
      <xdr:colOff>63500</xdr:colOff>
      <xdr:row>75</xdr:row>
      <xdr:rowOff>154439</xdr:rowOff>
    </xdr:to>
    <xdr:cxnSp macro="">
      <xdr:nvCxnSpPr>
        <xdr:cNvPr id="175" name="直線コネクタ 174"/>
        <xdr:cNvCxnSpPr/>
      </xdr:nvCxnSpPr>
      <xdr:spPr>
        <a:xfrm flipV="1">
          <a:off x="3797300" y="12734058"/>
          <a:ext cx="838200" cy="27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154439</xdr:rowOff>
    </xdr:from>
    <xdr:to>
      <xdr:col>19</xdr:col>
      <xdr:colOff>177800</xdr:colOff>
      <xdr:row>77</xdr:row>
      <xdr:rowOff>105198</xdr:rowOff>
    </xdr:to>
    <xdr:cxnSp macro="">
      <xdr:nvCxnSpPr>
        <xdr:cNvPr id="178" name="直線コネクタ 177"/>
        <xdr:cNvCxnSpPr/>
      </xdr:nvCxnSpPr>
      <xdr:spPr>
        <a:xfrm flipV="1">
          <a:off x="2908300" y="13013189"/>
          <a:ext cx="889000" cy="29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105198</xdr:rowOff>
    </xdr:from>
    <xdr:to>
      <xdr:col>15</xdr:col>
      <xdr:colOff>50800</xdr:colOff>
      <xdr:row>78</xdr:row>
      <xdr:rowOff>32303</xdr:rowOff>
    </xdr:to>
    <xdr:cxnSp macro="">
      <xdr:nvCxnSpPr>
        <xdr:cNvPr id="181" name="直線コネクタ 180"/>
        <xdr:cNvCxnSpPr/>
      </xdr:nvCxnSpPr>
      <xdr:spPr>
        <a:xfrm flipV="1">
          <a:off x="2019300" y="13306848"/>
          <a:ext cx="889000" cy="9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98971</xdr:rowOff>
    </xdr:from>
    <xdr:to>
      <xdr:col>10</xdr:col>
      <xdr:colOff>114300</xdr:colOff>
      <xdr:row>78</xdr:row>
      <xdr:rowOff>32303</xdr:rowOff>
    </xdr:to>
    <xdr:cxnSp macro="">
      <xdr:nvCxnSpPr>
        <xdr:cNvPr id="184" name="直線コネクタ 183"/>
        <xdr:cNvCxnSpPr/>
      </xdr:nvCxnSpPr>
      <xdr:spPr>
        <a:xfrm>
          <a:off x="1130300" y="13300621"/>
          <a:ext cx="889000" cy="10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158038</xdr:rowOff>
    </xdr:from>
    <xdr:to>
      <xdr:col>10</xdr:col>
      <xdr:colOff>165100</xdr:colOff>
      <xdr:row>77</xdr:row>
      <xdr:rowOff>88188</xdr:rowOff>
    </xdr:to>
    <xdr:sp macro="" textlink="">
      <xdr:nvSpPr>
        <xdr:cNvPr id="185" name="フローチャート: 判断 184"/>
        <xdr:cNvSpPr/>
      </xdr:nvSpPr>
      <xdr:spPr>
        <a:xfrm>
          <a:off x="1968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104715</xdr:rowOff>
    </xdr:from>
    <xdr:ext cx="599010" cy="259045"/>
    <xdr:sp macro="" textlink="">
      <xdr:nvSpPr>
        <xdr:cNvPr id="186" name="テキスト ボックス 185"/>
        <xdr:cNvSpPr txBox="1"/>
      </xdr:nvSpPr>
      <xdr:spPr>
        <a:xfrm>
          <a:off x="1719795" y="129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48298</xdr:rowOff>
    </xdr:from>
    <xdr:to>
      <xdr:col>6</xdr:col>
      <xdr:colOff>38100</xdr:colOff>
      <xdr:row>77</xdr:row>
      <xdr:rowOff>149898</xdr:rowOff>
    </xdr:to>
    <xdr:sp macro="" textlink="">
      <xdr:nvSpPr>
        <xdr:cNvPr id="187" name="フローチャート: 判断 186"/>
        <xdr:cNvSpPr/>
      </xdr:nvSpPr>
      <xdr:spPr>
        <a:xfrm>
          <a:off x="1079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141025</xdr:rowOff>
    </xdr:from>
    <xdr:ext cx="599010" cy="259045"/>
    <xdr:sp macro="" textlink="">
      <xdr:nvSpPr>
        <xdr:cNvPr id="188" name="テキスト ボックス 187"/>
        <xdr:cNvSpPr txBox="1"/>
      </xdr:nvSpPr>
      <xdr:spPr>
        <a:xfrm>
          <a:off x="830795" y="1334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167408</xdr:rowOff>
    </xdr:from>
    <xdr:to>
      <xdr:col>24</xdr:col>
      <xdr:colOff>114300</xdr:colOff>
      <xdr:row>74</xdr:row>
      <xdr:rowOff>97558</xdr:rowOff>
    </xdr:to>
    <xdr:sp macro="" textlink="">
      <xdr:nvSpPr>
        <xdr:cNvPr id="194" name="楕円 193"/>
        <xdr:cNvSpPr/>
      </xdr:nvSpPr>
      <xdr:spPr>
        <a:xfrm>
          <a:off x="4584700" y="1268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18835</xdr:rowOff>
    </xdr:from>
    <xdr:ext cx="599010" cy="259045"/>
    <xdr:sp macro="" textlink="">
      <xdr:nvSpPr>
        <xdr:cNvPr id="195" name="民生費該当値テキスト"/>
        <xdr:cNvSpPr txBox="1"/>
      </xdr:nvSpPr>
      <xdr:spPr>
        <a:xfrm>
          <a:off x="4686300" y="12534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103638</xdr:rowOff>
    </xdr:from>
    <xdr:to>
      <xdr:col>20</xdr:col>
      <xdr:colOff>38100</xdr:colOff>
      <xdr:row>76</xdr:row>
      <xdr:rowOff>33787</xdr:rowOff>
    </xdr:to>
    <xdr:sp macro="" textlink="">
      <xdr:nvSpPr>
        <xdr:cNvPr id="196" name="楕円 195"/>
        <xdr:cNvSpPr/>
      </xdr:nvSpPr>
      <xdr:spPr>
        <a:xfrm>
          <a:off x="3746500" y="12962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50315</xdr:rowOff>
    </xdr:from>
    <xdr:ext cx="599010" cy="259045"/>
    <xdr:sp macro="" textlink="">
      <xdr:nvSpPr>
        <xdr:cNvPr id="197" name="テキスト ボックス 196"/>
        <xdr:cNvSpPr txBox="1"/>
      </xdr:nvSpPr>
      <xdr:spPr>
        <a:xfrm>
          <a:off x="3497795" y="1273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54398</xdr:rowOff>
    </xdr:from>
    <xdr:to>
      <xdr:col>15</xdr:col>
      <xdr:colOff>101600</xdr:colOff>
      <xdr:row>77</xdr:row>
      <xdr:rowOff>155998</xdr:rowOff>
    </xdr:to>
    <xdr:sp macro="" textlink="">
      <xdr:nvSpPr>
        <xdr:cNvPr id="198" name="楕円 197"/>
        <xdr:cNvSpPr/>
      </xdr:nvSpPr>
      <xdr:spPr>
        <a:xfrm>
          <a:off x="2857500" y="132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147125</xdr:rowOff>
    </xdr:from>
    <xdr:ext cx="599010" cy="259045"/>
    <xdr:sp macro="" textlink="">
      <xdr:nvSpPr>
        <xdr:cNvPr id="199" name="テキスト ボックス 198"/>
        <xdr:cNvSpPr txBox="1"/>
      </xdr:nvSpPr>
      <xdr:spPr>
        <a:xfrm>
          <a:off x="2608795" y="1334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152953</xdr:rowOff>
    </xdr:from>
    <xdr:to>
      <xdr:col>10</xdr:col>
      <xdr:colOff>165100</xdr:colOff>
      <xdr:row>78</xdr:row>
      <xdr:rowOff>83103</xdr:rowOff>
    </xdr:to>
    <xdr:sp macro="" textlink="">
      <xdr:nvSpPr>
        <xdr:cNvPr id="200" name="楕円 199"/>
        <xdr:cNvSpPr/>
      </xdr:nvSpPr>
      <xdr:spPr>
        <a:xfrm>
          <a:off x="1968500" y="1335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74230</xdr:rowOff>
    </xdr:from>
    <xdr:ext cx="599010" cy="259045"/>
    <xdr:sp macro="" textlink="">
      <xdr:nvSpPr>
        <xdr:cNvPr id="201" name="テキスト ボックス 200"/>
        <xdr:cNvSpPr txBox="1"/>
      </xdr:nvSpPr>
      <xdr:spPr>
        <a:xfrm>
          <a:off x="1719795" y="1344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48171</xdr:rowOff>
    </xdr:from>
    <xdr:to>
      <xdr:col>6</xdr:col>
      <xdr:colOff>38100</xdr:colOff>
      <xdr:row>77</xdr:row>
      <xdr:rowOff>149771</xdr:rowOff>
    </xdr:to>
    <xdr:sp macro="" textlink="">
      <xdr:nvSpPr>
        <xdr:cNvPr id="202" name="楕円 201"/>
        <xdr:cNvSpPr/>
      </xdr:nvSpPr>
      <xdr:spPr>
        <a:xfrm>
          <a:off x="1079500" y="132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166298</xdr:rowOff>
    </xdr:from>
    <xdr:ext cx="599010" cy="259045"/>
    <xdr:sp macro="" textlink="">
      <xdr:nvSpPr>
        <xdr:cNvPr id="203" name="テキスト ボックス 202"/>
        <xdr:cNvSpPr txBox="1"/>
      </xdr:nvSpPr>
      <xdr:spPr>
        <a:xfrm>
          <a:off x="830795" y="1302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146072</xdr:rowOff>
    </xdr:from>
    <xdr:to>
      <xdr:col>24</xdr:col>
      <xdr:colOff>63500</xdr:colOff>
      <xdr:row>97</xdr:row>
      <xdr:rowOff>16292</xdr:rowOff>
    </xdr:to>
    <xdr:cxnSp macro="">
      <xdr:nvCxnSpPr>
        <xdr:cNvPr id="230" name="直線コネクタ 229"/>
        <xdr:cNvCxnSpPr/>
      </xdr:nvCxnSpPr>
      <xdr:spPr>
        <a:xfrm>
          <a:off x="3797300" y="16605272"/>
          <a:ext cx="838200" cy="4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146072</xdr:rowOff>
    </xdr:from>
    <xdr:to>
      <xdr:col>19</xdr:col>
      <xdr:colOff>177800</xdr:colOff>
      <xdr:row>97</xdr:row>
      <xdr:rowOff>16281</xdr:rowOff>
    </xdr:to>
    <xdr:cxnSp macro="">
      <xdr:nvCxnSpPr>
        <xdr:cNvPr id="233" name="直線コネクタ 232"/>
        <xdr:cNvCxnSpPr/>
      </xdr:nvCxnSpPr>
      <xdr:spPr>
        <a:xfrm flipV="1">
          <a:off x="2908300" y="16605272"/>
          <a:ext cx="889000" cy="4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16281</xdr:rowOff>
    </xdr:from>
    <xdr:to>
      <xdr:col>15</xdr:col>
      <xdr:colOff>50800</xdr:colOff>
      <xdr:row>97</xdr:row>
      <xdr:rowOff>76563</xdr:rowOff>
    </xdr:to>
    <xdr:cxnSp macro="">
      <xdr:nvCxnSpPr>
        <xdr:cNvPr id="236" name="直線コネクタ 235"/>
        <xdr:cNvCxnSpPr/>
      </xdr:nvCxnSpPr>
      <xdr:spPr>
        <a:xfrm flipV="1">
          <a:off x="2019300" y="16646931"/>
          <a:ext cx="889000" cy="6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76563</xdr:rowOff>
    </xdr:from>
    <xdr:to>
      <xdr:col>10</xdr:col>
      <xdr:colOff>114300</xdr:colOff>
      <xdr:row>97</xdr:row>
      <xdr:rowOff>77059</xdr:rowOff>
    </xdr:to>
    <xdr:cxnSp macro="">
      <xdr:nvCxnSpPr>
        <xdr:cNvPr id="239" name="直線コネクタ 238"/>
        <xdr:cNvCxnSpPr/>
      </xdr:nvCxnSpPr>
      <xdr:spPr>
        <a:xfrm flipV="1">
          <a:off x="1130300" y="16707213"/>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16139</xdr:rowOff>
    </xdr:from>
    <xdr:to>
      <xdr:col>10</xdr:col>
      <xdr:colOff>165100</xdr:colOff>
      <xdr:row>97</xdr:row>
      <xdr:rowOff>117739</xdr:rowOff>
    </xdr:to>
    <xdr:sp macro="" textlink="">
      <xdr:nvSpPr>
        <xdr:cNvPr id="240" name="フローチャート: 判断 239"/>
        <xdr:cNvSpPr/>
      </xdr:nvSpPr>
      <xdr:spPr>
        <a:xfrm>
          <a:off x="1968500" y="1664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134266</xdr:rowOff>
    </xdr:from>
    <xdr:ext cx="599010" cy="259045"/>
    <xdr:sp macro="" textlink="">
      <xdr:nvSpPr>
        <xdr:cNvPr id="241" name="テキスト ボックス 240"/>
        <xdr:cNvSpPr txBox="1"/>
      </xdr:nvSpPr>
      <xdr:spPr>
        <a:xfrm>
          <a:off x="1719795" y="1642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48552</xdr:rowOff>
    </xdr:from>
    <xdr:to>
      <xdr:col>6</xdr:col>
      <xdr:colOff>38100</xdr:colOff>
      <xdr:row>97</xdr:row>
      <xdr:rowOff>150152</xdr:rowOff>
    </xdr:to>
    <xdr:sp macro="" textlink="">
      <xdr:nvSpPr>
        <xdr:cNvPr id="242" name="フローチャート: 判断 241"/>
        <xdr:cNvSpPr/>
      </xdr:nvSpPr>
      <xdr:spPr>
        <a:xfrm>
          <a:off x="1079500" y="166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141279</xdr:rowOff>
    </xdr:from>
    <xdr:ext cx="534377" cy="259045"/>
    <xdr:sp macro="" textlink="">
      <xdr:nvSpPr>
        <xdr:cNvPr id="243" name="テキスト ボックス 242"/>
        <xdr:cNvSpPr txBox="1"/>
      </xdr:nvSpPr>
      <xdr:spPr>
        <a:xfrm>
          <a:off x="863111" y="167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136942</xdr:rowOff>
    </xdr:from>
    <xdr:to>
      <xdr:col>24</xdr:col>
      <xdr:colOff>114300</xdr:colOff>
      <xdr:row>97</xdr:row>
      <xdr:rowOff>67092</xdr:rowOff>
    </xdr:to>
    <xdr:sp macro="" textlink="">
      <xdr:nvSpPr>
        <xdr:cNvPr id="249" name="楕円 248"/>
        <xdr:cNvSpPr/>
      </xdr:nvSpPr>
      <xdr:spPr>
        <a:xfrm>
          <a:off x="4584700" y="1659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115369</xdr:rowOff>
    </xdr:from>
    <xdr:ext cx="599010" cy="259045"/>
    <xdr:sp macro="" textlink="">
      <xdr:nvSpPr>
        <xdr:cNvPr id="250" name="衛生費該当値テキスト"/>
        <xdr:cNvSpPr txBox="1"/>
      </xdr:nvSpPr>
      <xdr:spPr>
        <a:xfrm>
          <a:off x="4686300" y="1657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95272</xdr:rowOff>
    </xdr:from>
    <xdr:to>
      <xdr:col>20</xdr:col>
      <xdr:colOff>38100</xdr:colOff>
      <xdr:row>97</xdr:row>
      <xdr:rowOff>25422</xdr:rowOff>
    </xdr:to>
    <xdr:sp macro="" textlink="">
      <xdr:nvSpPr>
        <xdr:cNvPr id="251" name="楕円 250"/>
        <xdr:cNvSpPr/>
      </xdr:nvSpPr>
      <xdr:spPr>
        <a:xfrm>
          <a:off x="3746500" y="1655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16549</xdr:rowOff>
    </xdr:from>
    <xdr:ext cx="599010" cy="259045"/>
    <xdr:sp macro="" textlink="">
      <xdr:nvSpPr>
        <xdr:cNvPr id="252" name="テキスト ボックス 251"/>
        <xdr:cNvSpPr txBox="1"/>
      </xdr:nvSpPr>
      <xdr:spPr>
        <a:xfrm>
          <a:off x="3497795" y="16647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136931</xdr:rowOff>
    </xdr:from>
    <xdr:to>
      <xdr:col>15</xdr:col>
      <xdr:colOff>101600</xdr:colOff>
      <xdr:row>97</xdr:row>
      <xdr:rowOff>67081</xdr:rowOff>
    </xdr:to>
    <xdr:sp macro="" textlink="">
      <xdr:nvSpPr>
        <xdr:cNvPr id="253" name="楕円 252"/>
        <xdr:cNvSpPr/>
      </xdr:nvSpPr>
      <xdr:spPr>
        <a:xfrm>
          <a:off x="2857500" y="165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58208</xdr:rowOff>
    </xdr:from>
    <xdr:ext cx="599010" cy="259045"/>
    <xdr:sp macro="" textlink="">
      <xdr:nvSpPr>
        <xdr:cNvPr id="254" name="テキスト ボックス 253"/>
        <xdr:cNvSpPr txBox="1"/>
      </xdr:nvSpPr>
      <xdr:spPr>
        <a:xfrm>
          <a:off x="2608795" y="1668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25763</xdr:rowOff>
    </xdr:from>
    <xdr:to>
      <xdr:col>10</xdr:col>
      <xdr:colOff>165100</xdr:colOff>
      <xdr:row>97</xdr:row>
      <xdr:rowOff>127363</xdr:rowOff>
    </xdr:to>
    <xdr:sp macro="" textlink="">
      <xdr:nvSpPr>
        <xdr:cNvPr id="255" name="楕円 254"/>
        <xdr:cNvSpPr/>
      </xdr:nvSpPr>
      <xdr:spPr>
        <a:xfrm>
          <a:off x="1968500" y="166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118490</xdr:rowOff>
    </xdr:from>
    <xdr:ext cx="599010" cy="259045"/>
    <xdr:sp macro="" textlink="">
      <xdr:nvSpPr>
        <xdr:cNvPr id="256" name="テキスト ボックス 255"/>
        <xdr:cNvSpPr txBox="1"/>
      </xdr:nvSpPr>
      <xdr:spPr>
        <a:xfrm>
          <a:off x="1719795" y="1674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26259</xdr:rowOff>
    </xdr:from>
    <xdr:to>
      <xdr:col>6</xdr:col>
      <xdr:colOff>38100</xdr:colOff>
      <xdr:row>97</xdr:row>
      <xdr:rowOff>127859</xdr:rowOff>
    </xdr:to>
    <xdr:sp macro="" textlink="">
      <xdr:nvSpPr>
        <xdr:cNvPr id="257" name="楕円 256"/>
        <xdr:cNvSpPr/>
      </xdr:nvSpPr>
      <xdr:spPr>
        <a:xfrm>
          <a:off x="1079500" y="166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144386</xdr:rowOff>
    </xdr:from>
    <xdr:ext cx="599010" cy="259045"/>
    <xdr:sp macro="" textlink="">
      <xdr:nvSpPr>
        <xdr:cNvPr id="258" name="テキスト ボックス 257"/>
        <xdr:cNvSpPr txBox="1"/>
      </xdr:nvSpPr>
      <xdr:spPr>
        <a:xfrm>
          <a:off x="830795" y="1643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13665</xdr:rowOff>
    </xdr:from>
    <xdr:to>
      <xdr:col>55</xdr:col>
      <xdr:colOff>0</xdr:colOff>
      <xdr:row>39</xdr:row>
      <xdr:rowOff>16542</xdr:rowOff>
    </xdr:to>
    <xdr:cxnSp macro="">
      <xdr:nvCxnSpPr>
        <xdr:cNvPr id="287" name="直線コネクタ 286"/>
        <xdr:cNvCxnSpPr/>
      </xdr:nvCxnSpPr>
      <xdr:spPr>
        <a:xfrm flipV="1">
          <a:off x="9639300" y="6700215"/>
          <a:ext cx="8382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16542</xdr:rowOff>
    </xdr:from>
    <xdr:to>
      <xdr:col>50</xdr:col>
      <xdr:colOff>114300</xdr:colOff>
      <xdr:row>39</xdr:row>
      <xdr:rowOff>26162</xdr:rowOff>
    </xdr:to>
    <xdr:cxnSp macro="">
      <xdr:nvCxnSpPr>
        <xdr:cNvPr id="290" name="直線コネクタ 289"/>
        <xdr:cNvCxnSpPr/>
      </xdr:nvCxnSpPr>
      <xdr:spPr>
        <a:xfrm flipV="1">
          <a:off x="8750300" y="6703092"/>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26162</xdr:rowOff>
    </xdr:from>
    <xdr:to>
      <xdr:col>45</xdr:col>
      <xdr:colOff>177800</xdr:colOff>
      <xdr:row>39</xdr:row>
      <xdr:rowOff>28296</xdr:rowOff>
    </xdr:to>
    <xdr:cxnSp macro="">
      <xdr:nvCxnSpPr>
        <xdr:cNvPr id="293" name="直線コネクタ 292"/>
        <xdr:cNvCxnSpPr/>
      </xdr:nvCxnSpPr>
      <xdr:spPr>
        <a:xfrm flipV="1">
          <a:off x="7861300" y="6712712"/>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20713</xdr:rowOff>
    </xdr:from>
    <xdr:to>
      <xdr:col>41</xdr:col>
      <xdr:colOff>50800</xdr:colOff>
      <xdr:row>39</xdr:row>
      <xdr:rowOff>28296</xdr:rowOff>
    </xdr:to>
    <xdr:cxnSp macro="">
      <xdr:nvCxnSpPr>
        <xdr:cNvPr id="296" name="直線コネクタ 295"/>
        <xdr:cNvCxnSpPr/>
      </xdr:nvCxnSpPr>
      <xdr:spPr>
        <a:xfrm>
          <a:off x="6972300" y="6707263"/>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141154</xdr:rowOff>
    </xdr:from>
    <xdr:to>
      <xdr:col>41</xdr:col>
      <xdr:colOff>101600</xdr:colOff>
      <xdr:row>39</xdr:row>
      <xdr:rowOff>71304</xdr:rowOff>
    </xdr:to>
    <xdr:sp macro="" textlink="">
      <xdr:nvSpPr>
        <xdr:cNvPr id="297" name="フローチャート: 判断 296"/>
        <xdr:cNvSpPr/>
      </xdr:nvSpPr>
      <xdr:spPr>
        <a:xfrm>
          <a:off x="7810500" y="665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87831</xdr:rowOff>
    </xdr:from>
    <xdr:ext cx="469744" cy="259045"/>
    <xdr:sp macro="" textlink="">
      <xdr:nvSpPr>
        <xdr:cNvPr id="298" name="テキスト ボックス 297"/>
        <xdr:cNvSpPr txBox="1"/>
      </xdr:nvSpPr>
      <xdr:spPr>
        <a:xfrm>
          <a:off x="7626428" y="643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145117</xdr:rowOff>
    </xdr:from>
    <xdr:to>
      <xdr:col>36</xdr:col>
      <xdr:colOff>165100</xdr:colOff>
      <xdr:row>39</xdr:row>
      <xdr:rowOff>75267</xdr:rowOff>
    </xdr:to>
    <xdr:sp macro="" textlink="">
      <xdr:nvSpPr>
        <xdr:cNvPr id="299" name="フローチャート: 判断 298"/>
        <xdr:cNvSpPr/>
      </xdr:nvSpPr>
      <xdr:spPr>
        <a:xfrm>
          <a:off x="6921500" y="666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66394</xdr:rowOff>
    </xdr:from>
    <xdr:ext cx="469744" cy="259045"/>
    <xdr:sp macro="" textlink="">
      <xdr:nvSpPr>
        <xdr:cNvPr id="300" name="テキスト ボックス 299"/>
        <xdr:cNvSpPr txBox="1"/>
      </xdr:nvSpPr>
      <xdr:spPr>
        <a:xfrm>
          <a:off x="6737428" y="675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134315</xdr:rowOff>
    </xdr:from>
    <xdr:to>
      <xdr:col>55</xdr:col>
      <xdr:colOff>50800</xdr:colOff>
      <xdr:row>39</xdr:row>
      <xdr:rowOff>64465</xdr:rowOff>
    </xdr:to>
    <xdr:sp macro="" textlink="">
      <xdr:nvSpPr>
        <xdr:cNvPr id="306" name="楕円 305"/>
        <xdr:cNvSpPr/>
      </xdr:nvSpPr>
      <xdr:spPr>
        <a:xfrm>
          <a:off x="10426700" y="664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96911</xdr:rowOff>
    </xdr:from>
    <xdr:ext cx="469744" cy="259045"/>
    <xdr:sp macro="" textlink="">
      <xdr:nvSpPr>
        <xdr:cNvPr id="307" name="労働費該当値テキスト"/>
        <xdr:cNvSpPr txBox="1"/>
      </xdr:nvSpPr>
      <xdr:spPr>
        <a:xfrm>
          <a:off x="10528300" y="66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137192</xdr:rowOff>
    </xdr:from>
    <xdr:to>
      <xdr:col>50</xdr:col>
      <xdr:colOff>165100</xdr:colOff>
      <xdr:row>39</xdr:row>
      <xdr:rowOff>67342</xdr:rowOff>
    </xdr:to>
    <xdr:sp macro="" textlink="">
      <xdr:nvSpPr>
        <xdr:cNvPr id="308" name="楕円 307"/>
        <xdr:cNvSpPr/>
      </xdr:nvSpPr>
      <xdr:spPr>
        <a:xfrm>
          <a:off x="9588500" y="665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58469</xdr:rowOff>
    </xdr:from>
    <xdr:ext cx="469744" cy="259045"/>
    <xdr:sp macro="" textlink="">
      <xdr:nvSpPr>
        <xdr:cNvPr id="309" name="テキスト ボックス 308"/>
        <xdr:cNvSpPr txBox="1"/>
      </xdr:nvSpPr>
      <xdr:spPr>
        <a:xfrm>
          <a:off x="9404428" y="674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146812</xdr:rowOff>
    </xdr:from>
    <xdr:to>
      <xdr:col>46</xdr:col>
      <xdr:colOff>38100</xdr:colOff>
      <xdr:row>39</xdr:row>
      <xdr:rowOff>76962</xdr:rowOff>
    </xdr:to>
    <xdr:sp macro="" textlink="">
      <xdr:nvSpPr>
        <xdr:cNvPr id="310" name="楕円 309"/>
        <xdr:cNvSpPr/>
      </xdr:nvSpPr>
      <xdr:spPr>
        <a:xfrm>
          <a:off x="86995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68089</xdr:rowOff>
    </xdr:from>
    <xdr:ext cx="378565" cy="259045"/>
    <xdr:sp macro="" textlink="">
      <xdr:nvSpPr>
        <xdr:cNvPr id="311" name="テキスト ボックス 310"/>
        <xdr:cNvSpPr txBox="1"/>
      </xdr:nvSpPr>
      <xdr:spPr>
        <a:xfrm>
          <a:off x="8561017" y="6754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148946</xdr:rowOff>
    </xdr:from>
    <xdr:to>
      <xdr:col>41</xdr:col>
      <xdr:colOff>101600</xdr:colOff>
      <xdr:row>39</xdr:row>
      <xdr:rowOff>79096</xdr:rowOff>
    </xdr:to>
    <xdr:sp macro="" textlink="">
      <xdr:nvSpPr>
        <xdr:cNvPr id="312" name="楕円 311"/>
        <xdr:cNvSpPr/>
      </xdr:nvSpPr>
      <xdr:spPr>
        <a:xfrm>
          <a:off x="7810500" y="66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70223</xdr:rowOff>
    </xdr:from>
    <xdr:ext cx="378565" cy="259045"/>
    <xdr:sp macro="" textlink="">
      <xdr:nvSpPr>
        <xdr:cNvPr id="313" name="テキスト ボックス 312"/>
        <xdr:cNvSpPr txBox="1"/>
      </xdr:nvSpPr>
      <xdr:spPr>
        <a:xfrm>
          <a:off x="7672017" y="6756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141363</xdr:rowOff>
    </xdr:from>
    <xdr:to>
      <xdr:col>36</xdr:col>
      <xdr:colOff>165100</xdr:colOff>
      <xdr:row>39</xdr:row>
      <xdr:rowOff>71513</xdr:rowOff>
    </xdr:to>
    <xdr:sp macro="" textlink="">
      <xdr:nvSpPr>
        <xdr:cNvPr id="314" name="楕円 313"/>
        <xdr:cNvSpPr/>
      </xdr:nvSpPr>
      <xdr:spPr>
        <a:xfrm>
          <a:off x="6921500" y="66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88041</xdr:rowOff>
    </xdr:from>
    <xdr:ext cx="469744" cy="259045"/>
    <xdr:sp macro="" textlink="">
      <xdr:nvSpPr>
        <xdr:cNvPr id="315" name="テキスト ボックス 314"/>
        <xdr:cNvSpPr txBox="1"/>
      </xdr:nvSpPr>
      <xdr:spPr>
        <a:xfrm>
          <a:off x="6737428" y="643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141294</xdr:rowOff>
    </xdr:from>
    <xdr:to>
      <xdr:col>55</xdr:col>
      <xdr:colOff>0</xdr:colOff>
      <xdr:row>58</xdr:row>
      <xdr:rowOff>155664</xdr:rowOff>
    </xdr:to>
    <xdr:cxnSp macro="">
      <xdr:nvCxnSpPr>
        <xdr:cNvPr id="346" name="直線コネクタ 345"/>
        <xdr:cNvCxnSpPr/>
      </xdr:nvCxnSpPr>
      <xdr:spPr>
        <a:xfrm flipV="1">
          <a:off x="9639300" y="10085394"/>
          <a:ext cx="8382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155664</xdr:rowOff>
    </xdr:from>
    <xdr:to>
      <xdr:col>50</xdr:col>
      <xdr:colOff>114300</xdr:colOff>
      <xdr:row>59</xdr:row>
      <xdr:rowOff>5682</xdr:rowOff>
    </xdr:to>
    <xdr:cxnSp macro="">
      <xdr:nvCxnSpPr>
        <xdr:cNvPr id="349" name="直線コネクタ 348"/>
        <xdr:cNvCxnSpPr/>
      </xdr:nvCxnSpPr>
      <xdr:spPr>
        <a:xfrm flipV="1">
          <a:off x="8750300" y="10099764"/>
          <a:ext cx="889000" cy="2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169727</xdr:rowOff>
    </xdr:from>
    <xdr:to>
      <xdr:col>45</xdr:col>
      <xdr:colOff>177800</xdr:colOff>
      <xdr:row>59</xdr:row>
      <xdr:rowOff>5682</xdr:rowOff>
    </xdr:to>
    <xdr:cxnSp macro="">
      <xdr:nvCxnSpPr>
        <xdr:cNvPr id="352" name="直線コネクタ 351"/>
        <xdr:cNvCxnSpPr/>
      </xdr:nvCxnSpPr>
      <xdr:spPr>
        <a:xfrm>
          <a:off x="7861300" y="10113827"/>
          <a:ext cx="889000" cy="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151296</xdr:rowOff>
    </xdr:from>
    <xdr:to>
      <xdr:col>41</xdr:col>
      <xdr:colOff>50800</xdr:colOff>
      <xdr:row>58</xdr:row>
      <xdr:rowOff>169727</xdr:rowOff>
    </xdr:to>
    <xdr:cxnSp macro="">
      <xdr:nvCxnSpPr>
        <xdr:cNvPr id="355" name="直線コネクタ 354"/>
        <xdr:cNvCxnSpPr/>
      </xdr:nvCxnSpPr>
      <xdr:spPr>
        <a:xfrm>
          <a:off x="6972300" y="10095396"/>
          <a:ext cx="889000" cy="1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73349</xdr:rowOff>
    </xdr:from>
    <xdr:to>
      <xdr:col>41</xdr:col>
      <xdr:colOff>101600</xdr:colOff>
      <xdr:row>59</xdr:row>
      <xdr:rowOff>3499</xdr:rowOff>
    </xdr:to>
    <xdr:sp macro="" textlink="">
      <xdr:nvSpPr>
        <xdr:cNvPr id="356" name="フローチャート: 判断 355"/>
        <xdr:cNvSpPr/>
      </xdr:nvSpPr>
      <xdr:spPr>
        <a:xfrm>
          <a:off x="7810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20026</xdr:rowOff>
    </xdr:from>
    <xdr:ext cx="599010" cy="259045"/>
    <xdr:sp macro="" textlink="">
      <xdr:nvSpPr>
        <xdr:cNvPr id="357" name="テキスト ボックス 356"/>
        <xdr:cNvSpPr txBox="1"/>
      </xdr:nvSpPr>
      <xdr:spPr>
        <a:xfrm>
          <a:off x="7561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89727</xdr:rowOff>
    </xdr:from>
    <xdr:to>
      <xdr:col>36</xdr:col>
      <xdr:colOff>165100</xdr:colOff>
      <xdr:row>59</xdr:row>
      <xdr:rowOff>19877</xdr:rowOff>
    </xdr:to>
    <xdr:sp macro="" textlink="">
      <xdr:nvSpPr>
        <xdr:cNvPr id="358" name="フローチャート: 判断 357"/>
        <xdr:cNvSpPr/>
      </xdr:nvSpPr>
      <xdr:spPr>
        <a:xfrm>
          <a:off x="6921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36404</xdr:rowOff>
    </xdr:from>
    <xdr:ext cx="599010" cy="259045"/>
    <xdr:sp macro="" textlink="">
      <xdr:nvSpPr>
        <xdr:cNvPr id="359" name="テキスト ボックス 358"/>
        <xdr:cNvSpPr txBox="1"/>
      </xdr:nvSpPr>
      <xdr:spPr>
        <a:xfrm>
          <a:off x="6672795" y="980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90494</xdr:rowOff>
    </xdr:from>
    <xdr:to>
      <xdr:col>55</xdr:col>
      <xdr:colOff>50800</xdr:colOff>
      <xdr:row>59</xdr:row>
      <xdr:rowOff>20644</xdr:rowOff>
    </xdr:to>
    <xdr:sp macro="" textlink="">
      <xdr:nvSpPr>
        <xdr:cNvPr id="365" name="楕円 364"/>
        <xdr:cNvSpPr/>
      </xdr:nvSpPr>
      <xdr:spPr>
        <a:xfrm>
          <a:off x="10426700" y="1003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49871</xdr:rowOff>
    </xdr:from>
    <xdr:ext cx="599010" cy="259045"/>
    <xdr:sp macro="" textlink="">
      <xdr:nvSpPr>
        <xdr:cNvPr id="366" name="農林水産業費該当値テキスト"/>
        <xdr:cNvSpPr txBox="1"/>
      </xdr:nvSpPr>
      <xdr:spPr>
        <a:xfrm>
          <a:off x="10528300" y="982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104864</xdr:rowOff>
    </xdr:from>
    <xdr:to>
      <xdr:col>50</xdr:col>
      <xdr:colOff>165100</xdr:colOff>
      <xdr:row>59</xdr:row>
      <xdr:rowOff>35014</xdr:rowOff>
    </xdr:to>
    <xdr:sp macro="" textlink="">
      <xdr:nvSpPr>
        <xdr:cNvPr id="367" name="楕円 366"/>
        <xdr:cNvSpPr/>
      </xdr:nvSpPr>
      <xdr:spPr>
        <a:xfrm>
          <a:off x="9588500" y="1004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26141</xdr:rowOff>
    </xdr:from>
    <xdr:ext cx="599010" cy="259045"/>
    <xdr:sp macro="" textlink="">
      <xdr:nvSpPr>
        <xdr:cNvPr id="368" name="テキスト ボックス 367"/>
        <xdr:cNvSpPr txBox="1"/>
      </xdr:nvSpPr>
      <xdr:spPr>
        <a:xfrm>
          <a:off x="9339795" y="1014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126332</xdr:rowOff>
    </xdr:from>
    <xdr:to>
      <xdr:col>46</xdr:col>
      <xdr:colOff>38100</xdr:colOff>
      <xdr:row>59</xdr:row>
      <xdr:rowOff>56482</xdr:rowOff>
    </xdr:to>
    <xdr:sp macro="" textlink="">
      <xdr:nvSpPr>
        <xdr:cNvPr id="369" name="楕円 368"/>
        <xdr:cNvSpPr/>
      </xdr:nvSpPr>
      <xdr:spPr>
        <a:xfrm>
          <a:off x="8699500" y="1007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47609</xdr:rowOff>
    </xdr:from>
    <xdr:ext cx="534377" cy="259045"/>
    <xdr:sp macro="" textlink="">
      <xdr:nvSpPr>
        <xdr:cNvPr id="370" name="テキスト ボックス 369"/>
        <xdr:cNvSpPr txBox="1"/>
      </xdr:nvSpPr>
      <xdr:spPr>
        <a:xfrm>
          <a:off x="8483111" y="1016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118927</xdr:rowOff>
    </xdr:from>
    <xdr:to>
      <xdr:col>41</xdr:col>
      <xdr:colOff>101600</xdr:colOff>
      <xdr:row>59</xdr:row>
      <xdr:rowOff>49077</xdr:rowOff>
    </xdr:to>
    <xdr:sp macro="" textlink="">
      <xdr:nvSpPr>
        <xdr:cNvPr id="371" name="楕円 370"/>
        <xdr:cNvSpPr/>
      </xdr:nvSpPr>
      <xdr:spPr>
        <a:xfrm>
          <a:off x="7810500" y="1006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40204</xdr:rowOff>
    </xdr:from>
    <xdr:ext cx="534377" cy="259045"/>
    <xdr:sp macro="" textlink="">
      <xdr:nvSpPr>
        <xdr:cNvPr id="372" name="テキスト ボックス 371"/>
        <xdr:cNvSpPr txBox="1"/>
      </xdr:nvSpPr>
      <xdr:spPr>
        <a:xfrm>
          <a:off x="7594111" y="1015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100496</xdr:rowOff>
    </xdr:from>
    <xdr:to>
      <xdr:col>36</xdr:col>
      <xdr:colOff>165100</xdr:colOff>
      <xdr:row>59</xdr:row>
      <xdr:rowOff>30646</xdr:rowOff>
    </xdr:to>
    <xdr:sp macro="" textlink="">
      <xdr:nvSpPr>
        <xdr:cNvPr id="373" name="楕円 372"/>
        <xdr:cNvSpPr/>
      </xdr:nvSpPr>
      <xdr:spPr>
        <a:xfrm>
          <a:off x="6921500" y="100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21773</xdr:rowOff>
    </xdr:from>
    <xdr:ext cx="599010" cy="259045"/>
    <xdr:sp macro="" textlink="">
      <xdr:nvSpPr>
        <xdr:cNvPr id="374" name="テキスト ボックス 373"/>
        <xdr:cNvSpPr txBox="1"/>
      </xdr:nvSpPr>
      <xdr:spPr>
        <a:xfrm>
          <a:off x="6672795" y="1013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70661</xdr:rowOff>
    </xdr:from>
    <xdr:to>
      <xdr:col>55</xdr:col>
      <xdr:colOff>0</xdr:colOff>
      <xdr:row>78</xdr:row>
      <xdr:rowOff>104146</xdr:rowOff>
    </xdr:to>
    <xdr:cxnSp macro="">
      <xdr:nvCxnSpPr>
        <xdr:cNvPr id="401" name="直線コネクタ 400"/>
        <xdr:cNvCxnSpPr/>
      </xdr:nvCxnSpPr>
      <xdr:spPr>
        <a:xfrm flipV="1">
          <a:off x="9639300" y="13443761"/>
          <a:ext cx="838200" cy="3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97816</xdr:rowOff>
    </xdr:from>
    <xdr:to>
      <xdr:col>50</xdr:col>
      <xdr:colOff>114300</xdr:colOff>
      <xdr:row>78</xdr:row>
      <xdr:rowOff>104146</xdr:rowOff>
    </xdr:to>
    <xdr:cxnSp macro="">
      <xdr:nvCxnSpPr>
        <xdr:cNvPr id="404" name="直線コネクタ 403"/>
        <xdr:cNvCxnSpPr/>
      </xdr:nvCxnSpPr>
      <xdr:spPr>
        <a:xfrm>
          <a:off x="8750300" y="13470916"/>
          <a:ext cx="889000" cy="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95757</xdr:rowOff>
    </xdr:from>
    <xdr:to>
      <xdr:col>45</xdr:col>
      <xdr:colOff>177800</xdr:colOff>
      <xdr:row>78</xdr:row>
      <xdr:rowOff>97816</xdr:rowOff>
    </xdr:to>
    <xdr:cxnSp macro="">
      <xdr:nvCxnSpPr>
        <xdr:cNvPr id="407" name="直線コネクタ 406"/>
        <xdr:cNvCxnSpPr/>
      </xdr:nvCxnSpPr>
      <xdr:spPr>
        <a:xfrm>
          <a:off x="7861300" y="13468857"/>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95757</xdr:rowOff>
    </xdr:from>
    <xdr:to>
      <xdr:col>41</xdr:col>
      <xdr:colOff>50800</xdr:colOff>
      <xdr:row>78</xdr:row>
      <xdr:rowOff>118904</xdr:rowOff>
    </xdr:to>
    <xdr:cxnSp macro="">
      <xdr:nvCxnSpPr>
        <xdr:cNvPr id="410" name="直線コネクタ 409"/>
        <xdr:cNvCxnSpPr/>
      </xdr:nvCxnSpPr>
      <xdr:spPr>
        <a:xfrm flipV="1">
          <a:off x="6972300" y="13468857"/>
          <a:ext cx="889000" cy="2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30367</xdr:rowOff>
    </xdr:from>
    <xdr:to>
      <xdr:col>41</xdr:col>
      <xdr:colOff>101600</xdr:colOff>
      <xdr:row>78</xdr:row>
      <xdr:rowOff>131967</xdr:rowOff>
    </xdr:to>
    <xdr:sp macro="" textlink="">
      <xdr:nvSpPr>
        <xdr:cNvPr id="411" name="フローチャート: 判断 410"/>
        <xdr:cNvSpPr/>
      </xdr:nvSpPr>
      <xdr:spPr>
        <a:xfrm>
          <a:off x="7810500" y="1340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148494</xdr:rowOff>
    </xdr:from>
    <xdr:ext cx="534377" cy="259045"/>
    <xdr:sp macro="" textlink="">
      <xdr:nvSpPr>
        <xdr:cNvPr id="412" name="テキスト ボックス 411"/>
        <xdr:cNvSpPr txBox="1"/>
      </xdr:nvSpPr>
      <xdr:spPr>
        <a:xfrm>
          <a:off x="7594111" y="1317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47394</xdr:rowOff>
    </xdr:from>
    <xdr:to>
      <xdr:col>36</xdr:col>
      <xdr:colOff>165100</xdr:colOff>
      <xdr:row>78</xdr:row>
      <xdr:rowOff>148994</xdr:rowOff>
    </xdr:to>
    <xdr:sp macro="" textlink="">
      <xdr:nvSpPr>
        <xdr:cNvPr id="413" name="フローチャート: 判断 412"/>
        <xdr:cNvSpPr/>
      </xdr:nvSpPr>
      <xdr:spPr>
        <a:xfrm>
          <a:off x="6921500" y="1342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165521</xdr:rowOff>
    </xdr:from>
    <xdr:ext cx="534377" cy="259045"/>
    <xdr:sp macro="" textlink="">
      <xdr:nvSpPr>
        <xdr:cNvPr id="414" name="テキスト ボックス 413"/>
        <xdr:cNvSpPr txBox="1"/>
      </xdr:nvSpPr>
      <xdr:spPr>
        <a:xfrm>
          <a:off x="6705111" y="1319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19861</xdr:rowOff>
    </xdr:from>
    <xdr:to>
      <xdr:col>55</xdr:col>
      <xdr:colOff>50800</xdr:colOff>
      <xdr:row>78</xdr:row>
      <xdr:rowOff>121461</xdr:rowOff>
    </xdr:to>
    <xdr:sp macro="" textlink="">
      <xdr:nvSpPr>
        <xdr:cNvPr id="420" name="楕円 419"/>
        <xdr:cNvSpPr/>
      </xdr:nvSpPr>
      <xdr:spPr>
        <a:xfrm>
          <a:off x="10426700" y="133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156981</xdr:rowOff>
    </xdr:from>
    <xdr:ext cx="534377" cy="259045"/>
    <xdr:sp macro="" textlink="">
      <xdr:nvSpPr>
        <xdr:cNvPr id="421" name="商工費該当値テキスト"/>
        <xdr:cNvSpPr txBox="1"/>
      </xdr:nvSpPr>
      <xdr:spPr>
        <a:xfrm>
          <a:off x="10528300" y="133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53346</xdr:rowOff>
    </xdr:from>
    <xdr:to>
      <xdr:col>50</xdr:col>
      <xdr:colOff>165100</xdr:colOff>
      <xdr:row>78</xdr:row>
      <xdr:rowOff>154946</xdr:rowOff>
    </xdr:to>
    <xdr:sp macro="" textlink="">
      <xdr:nvSpPr>
        <xdr:cNvPr id="422" name="楕円 421"/>
        <xdr:cNvSpPr/>
      </xdr:nvSpPr>
      <xdr:spPr>
        <a:xfrm>
          <a:off x="9588500" y="1342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146073</xdr:rowOff>
    </xdr:from>
    <xdr:ext cx="534377" cy="259045"/>
    <xdr:sp macro="" textlink="">
      <xdr:nvSpPr>
        <xdr:cNvPr id="423" name="テキスト ボックス 422"/>
        <xdr:cNvSpPr txBox="1"/>
      </xdr:nvSpPr>
      <xdr:spPr>
        <a:xfrm>
          <a:off x="9372111" y="1351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47016</xdr:rowOff>
    </xdr:from>
    <xdr:to>
      <xdr:col>46</xdr:col>
      <xdr:colOff>38100</xdr:colOff>
      <xdr:row>78</xdr:row>
      <xdr:rowOff>148616</xdr:rowOff>
    </xdr:to>
    <xdr:sp macro="" textlink="">
      <xdr:nvSpPr>
        <xdr:cNvPr id="424" name="楕円 423"/>
        <xdr:cNvSpPr/>
      </xdr:nvSpPr>
      <xdr:spPr>
        <a:xfrm>
          <a:off x="8699500" y="1342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139743</xdr:rowOff>
    </xdr:from>
    <xdr:ext cx="534377" cy="259045"/>
    <xdr:sp macro="" textlink="">
      <xdr:nvSpPr>
        <xdr:cNvPr id="425" name="テキスト ボックス 424"/>
        <xdr:cNvSpPr txBox="1"/>
      </xdr:nvSpPr>
      <xdr:spPr>
        <a:xfrm>
          <a:off x="8483111" y="1351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44957</xdr:rowOff>
    </xdr:from>
    <xdr:to>
      <xdr:col>41</xdr:col>
      <xdr:colOff>101600</xdr:colOff>
      <xdr:row>78</xdr:row>
      <xdr:rowOff>146557</xdr:rowOff>
    </xdr:to>
    <xdr:sp macro="" textlink="">
      <xdr:nvSpPr>
        <xdr:cNvPr id="426" name="楕円 425"/>
        <xdr:cNvSpPr/>
      </xdr:nvSpPr>
      <xdr:spPr>
        <a:xfrm>
          <a:off x="7810500" y="1341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137684</xdr:rowOff>
    </xdr:from>
    <xdr:ext cx="534377" cy="259045"/>
    <xdr:sp macro="" textlink="">
      <xdr:nvSpPr>
        <xdr:cNvPr id="427" name="テキスト ボックス 426"/>
        <xdr:cNvSpPr txBox="1"/>
      </xdr:nvSpPr>
      <xdr:spPr>
        <a:xfrm>
          <a:off x="7594111" y="1351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68104</xdr:rowOff>
    </xdr:from>
    <xdr:to>
      <xdr:col>36</xdr:col>
      <xdr:colOff>165100</xdr:colOff>
      <xdr:row>78</xdr:row>
      <xdr:rowOff>169704</xdr:rowOff>
    </xdr:to>
    <xdr:sp macro="" textlink="">
      <xdr:nvSpPr>
        <xdr:cNvPr id="428" name="楕円 427"/>
        <xdr:cNvSpPr/>
      </xdr:nvSpPr>
      <xdr:spPr>
        <a:xfrm>
          <a:off x="6921500" y="1344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160831</xdr:rowOff>
    </xdr:from>
    <xdr:ext cx="534377" cy="259045"/>
    <xdr:sp macro="" textlink="">
      <xdr:nvSpPr>
        <xdr:cNvPr id="429" name="テキスト ボックス 428"/>
        <xdr:cNvSpPr txBox="1"/>
      </xdr:nvSpPr>
      <xdr:spPr>
        <a:xfrm>
          <a:off x="6705111" y="135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42934</xdr:rowOff>
    </xdr:from>
    <xdr:to>
      <xdr:col>55</xdr:col>
      <xdr:colOff>0</xdr:colOff>
      <xdr:row>98</xdr:row>
      <xdr:rowOff>62650</xdr:rowOff>
    </xdr:to>
    <xdr:cxnSp macro="">
      <xdr:nvCxnSpPr>
        <xdr:cNvPr id="458" name="直線コネクタ 457"/>
        <xdr:cNvCxnSpPr/>
      </xdr:nvCxnSpPr>
      <xdr:spPr>
        <a:xfrm flipV="1">
          <a:off x="9639300" y="16845034"/>
          <a:ext cx="83820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62650</xdr:rowOff>
    </xdr:from>
    <xdr:to>
      <xdr:col>50</xdr:col>
      <xdr:colOff>114300</xdr:colOff>
      <xdr:row>98</xdr:row>
      <xdr:rowOff>103439</xdr:rowOff>
    </xdr:to>
    <xdr:cxnSp macro="">
      <xdr:nvCxnSpPr>
        <xdr:cNvPr id="461" name="直線コネクタ 460"/>
        <xdr:cNvCxnSpPr/>
      </xdr:nvCxnSpPr>
      <xdr:spPr>
        <a:xfrm flipV="1">
          <a:off x="8750300" y="16864750"/>
          <a:ext cx="889000" cy="4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96314</xdr:rowOff>
    </xdr:from>
    <xdr:to>
      <xdr:col>45</xdr:col>
      <xdr:colOff>177800</xdr:colOff>
      <xdr:row>98</xdr:row>
      <xdr:rowOff>103439</xdr:rowOff>
    </xdr:to>
    <xdr:cxnSp macro="">
      <xdr:nvCxnSpPr>
        <xdr:cNvPr id="464" name="直線コネクタ 463"/>
        <xdr:cNvCxnSpPr/>
      </xdr:nvCxnSpPr>
      <xdr:spPr>
        <a:xfrm>
          <a:off x="7861300" y="16898414"/>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96314</xdr:rowOff>
    </xdr:from>
    <xdr:to>
      <xdr:col>41</xdr:col>
      <xdr:colOff>50800</xdr:colOff>
      <xdr:row>98</xdr:row>
      <xdr:rowOff>101383</xdr:rowOff>
    </xdr:to>
    <xdr:cxnSp macro="">
      <xdr:nvCxnSpPr>
        <xdr:cNvPr id="467" name="直線コネクタ 466"/>
        <xdr:cNvCxnSpPr/>
      </xdr:nvCxnSpPr>
      <xdr:spPr>
        <a:xfrm flipV="1">
          <a:off x="6972300" y="16898414"/>
          <a:ext cx="889000" cy="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58471</xdr:rowOff>
    </xdr:from>
    <xdr:to>
      <xdr:col>41</xdr:col>
      <xdr:colOff>101600</xdr:colOff>
      <xdr:row>98</xdr:row>
      <xdr:rowOff>160071</xdr:rowOff>
    </xdr:to>
    <xdr:sp macro="" textlink="">
      <xdr:nvSpPr>
        <xdr:cNvPr id="468" name="フローチャート: 判断 467"/>
        <xdr:cNvSpPr/>
      </xdr:nvSpPr>
      <xdr:spPr>
        <a:xfrm>
          <a:off x="7810500" y="1686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151198</xdr:rowOff>
    </xdr:from>
    <xdr:ext cx="599010" cy="259045"/>
    <xdr:sp macro="" textlink="">
      <xdr:nvSpPr>
        <xdr:cNvPr id="469" name="テキスト ボックス 468"/>
        <xdr:cNvSpPr txBox="1"/>
      </xdr:nvSpPr>
      <xdr:spPr>
        <a:xfrm>
          <a:off x="7561795" y="1695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73013</xdr:rowOff>
    </xdr:from>
    <xdr:to>
      <xdr:col>36</xdr:col>
      <xdr:colOff>165100</xdr:colOff>
      <xdr:row>99</xdr:row>
      <xdr:rowOff>3163</xdr:rowOff>
    </xdr:to>
    <xdr:sp macro="" textlink="">
      <xdr:nvSpPr>
        <xdr:cNvPr id="470" name="フローチャート: 判断 469"/>
        <xdr:cNvSpPr/>
      </xdr:nvSpPr>
      <xdr:spPr>
        <a:xfrm>
          <a:off x="6921500" y="1687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165740</xdr:rowOff>
    </xdr:from>
    <xdr:ext cx="599010" cy="259045"/>
    <xdr:sp macro="" textlink="">
      <xdr:nvSpPr>
        <xdr:cNvPr id="471" name="テキスト ボックス 470"/>
        <xdr:cNvSpPr txBox="1"/>
      </xdr:nvSpPr>
      <xdr:spPr>
        <a:xfrm>
          <a:off x="6672795" y="1696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163584</xdr:rowOff>
    </xdr:from>
    <xdr:to>
      <xdr:col>55</xdr:col>
      <xdr:colOff>50800</xdr:colOff>
      <xdr:row>98</xdr:row>
      <xdr:rowOff>93734</xdr:rowOff>
    </xdr:to>
    <xdr:sp macro="" textlink="">
      <xdr:nvSpPr>
        <xdr:cNvPr id="477" name="楕円 476"/>
        <xdr:cNvSpPr/>
      </xdr:nvSpPr>
      <xdr:spPr>
        <a:xfrm>
          <a:off x="10426700" y="167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15011</xdr:rowOff>
    </xdr:from>
    <xdr:ext cx="599010" cy="259045"/>
    <xdr:sp macro="" textlink="">
      <xdr:nvSpPr>
        <xdr:cNvPr id="478" name="土木費該当値テキスト"/>
        <xdr:cNvSpPr txBox="1"/>
      </xdr:nvSpPr>
      <xdr:spPr>
        <a:xfrm>
          <a:off x="10528300" y="1664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11850</xdr:rowOff>
    </xdr:from>
    <xdr:to>
      <xdr:col>50</xdr:col>
      <xdr:colOff>165100</xdr:colOff>
      <xdr:row>98</xdr:row>
      <xdr:rowOff>113450</xdr:rowOff>
    </xdr:to>
    <xdr:sp macro="" textlink="">
      <xdr:nvSpPr>
        <xdr:cNvPr id="479" name="楕円 478"/>
        <xdr:cNvSpPr/>
      </xdr:nvSpPr>
      <xdr:spPr>
        <a:xfrm>
          <a:off x="9588500" y="168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129977</xdr:rowOff>
    </xdr:from>
    <xdr:ext cx="599010" cy="259045"/>
    <xdr:sp macro="" textlink="">
      <xdr:nvSpPr>
        <xdr:cNvPr id="480" name="テキスト ボックス 479"/>
        <xdr:cNvSpPr txBox="1"/>
      </xdr:nvSpPr>
      <xdr:spPr>
        <a:xfrm>
          <a:off x="9339795" y="1658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52639</xdr:rowOff>
    </xdr:from>
    <xdr:to>
      <xdr:col>46</xdr:col>
      <xdr:colOff>38100</xdr:colOff>
      <xdr:row>98</xdr:row>
      <xdr:rowOff>154239</xdr:rowOff>
    </xdr:to>
    <xdr:sp macro="" textlink="">
      <xdr:nvSpPr>
        <xdr:cNvPr id="481" name="楕円 480"/>
        <xdr:cNvSpPr/>
      </xdr:nvSpPr>
      <xdr:spPr>
        <a:xfrm>
          <a:off x="8699500" y="1685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145366</xdr:rowOff>
    </xdr:from>
    <xdr:ext cx="599010" cy="259045"/>
    <xdr:sp macro="" textlink="">
      <xdr:nvSpPr>
        <xdr:cNvPr id="482" name="テキスト ボックス 481"/>
        <xdr:cNvSpPr txBox="1"/>
      </xdr:nvSpPr>
      <xdr:spPr>
        <a:xfrm>
          <a:off x="8450795" y="1694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45514</xdr:rowOff>
    </xdr:from>
    <xdr:to>
      <xdr:col>41</xdr:col>
      <xdr:colOff>101600</xdr:colOff>
      <xdr:row>98</xdr:row>
      <xdr:rowOff>147114</xdr:rowOff>
    </xdr:to>
    <xdr:sp macro="" textlink="">
      <xdr:nvSpPr>
        <xdr:cNvPr id="483" name="楕円 482"/>
        <xdr:cNvSpPr/>
      </xdr:nvSpPr>
      <xdr:spPr>
        <a:xfrm>
          <a:off x="7810500" y="168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163641</xdr:rowOff>
    </xdr:from>
    <xdr:ext cx="599010" cy="259045"/>
    <xdr:sp macro="" textlink="">
      <xdr:nvSpPr>
        <xdr:cNvPr id="484" name="テキスト ボックス 483"/>
        <xdr:cNvSpPr txBox="1"/>
      </xdr:nvSpPr>
      <xdr:spPr>
        <a:xfrm>
          <a:off x="7561795" y="1662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50583</xdr:rowOff>
    </xdr:from>
    <xdr:to>
      <xdr:col>36</xdr:col>
      <xdr:colOff>165100</xdr:colOff>
      <xdr:row>98</xdr:row>
      <xdr:rowOff>152183</xdr:rowOff>
    </xdr:to>
    <xdr:sp macro="" textlink="">
      <xdr:nvSpPr>
        <xdr:cNvPr id="485" name="楕円 484"/>
        <xdr:cNvSpPr/>
      </xdr:nvSpPr>
      <xdr:spPr>
        <a:xfrm>
          <a:off x="6921500" y="168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168710</xdr:rowOff>
    </xdr:from>
    <xdr:ext cx="599010" cy="259045"/>
    <xdr:sp macro="" textlink="">
      <xdr:nvSpPr>
        <xdr:cNvPr id="486" name="テキスト ボックス 485"/>
        <xdr:cNvSpPr txBox="1"/>
      </xdr:nvSpPr>
      <xdr:spPr>
        <a:xfrm>
          <a:off x="6672795" y="1662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93079</xdr:rowOff>
    </xdr:from>
    <xdr:to>
      <xdr:col>85</xdr:col>
      <xdr:colOff>127000</xdr:colOff>
      <xdr:row>37</xdr:row>
      <xdr:rowOff>98186</xdr:rowOff>
    </xdr:to>
    <xdr:cxnSp macro="">
      <xdr:nvCxnSpPr>
        <xdr:cNvPr id="513" name="直線コネクタ 512"/>
        <xdr:cNvCxnSpPr/>
      </xdr:nvCxnSpPr>
      <xdr:spPr>
        <a:xfrm flipV="1">
          <a:off x="15481300" y="6093829"/>
          <a:ext cx="838200" cy="3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98186</xdr:rowOff>
    </xdr:from>
    <xdr:to>
      <xdr:col>81</xdr:col>
      <xdr:colOff>50800</xdr:colOff>
      <xdr:row>37</xdr:row>
      <xdr:rowOff>105282</xdr:rowOff>
    </xdr:to>
    <xdr:cxnSp macro="">
      <xdr:nvCxnSpPr>
        <xdr:cNvPr id="516" name="直線コネクタ 515"/>
        <xdr:cNvCxnSpPr/>
      </xdr:nvCxnSpPr>
      <xdr:spPr>
        <a:xfrm flipV="1">
          <a:off x="14592300" y="6441836"/>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135782</xdr:rowOff>
    </xdr:from>
    <xdr:to>
      <xdr:col>76</xdr:col>
      <xdr:colOff>114300</xdr:colOff>
      <xdr:row>37</xdr:row>
      <xdr:rowOff>105282</xdr:rowOff>
    </xdr:to>
    <xdr:cxnSp macro="">
      <xdr:nvCxnSpPr>
        <xdr:cNvPr id="519" name="直線コネクタ 518"/>
        <xdr:cNvCxnSpPr/>
      </xdr:nvCxnSpPr>
      <xdr:spPr>
        <a:xfrm>
          <a:off x="13703300" y="6136532"/>
          <a:ext cx="889000" cy="31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135782</xdr:rowOff>
    </xdr:from>
    <xdr:to>
      <xdr:col>71</xdr:col>
      <xdr:colOff>177800</xdr:colOff>
      <xdr:row>36</xdr:row>
      <xdr:rowOff>112286</xdr:rowOff>
    </xdr:to>
    <xdr:cxnSp macro="">
      <xdr:nvCxnSpPr>
        <xdr:cNvPr id="522" name="直線コネクタ 521"/>
        <xdr:cNvCxnSpPr/>
      </xdr:nvCxnSpPr>
      <xdr:spPr>
        <a:xfrm flipV="1">
          <a:off x="12814300" y="6136532"/>
          <a:ext cx="889000" cy="14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156031</xdr:rowOff>
    </xdr:from>
    <xdr:to>
      <xdr:col>72</xdr:col>
      <xdr:colOff>38100</xdr:colOff>
      <xdr:row>37</xdr:row>
      <xdr:rowOff>86181</xdr:rowOff>
    </xdr:to>
    <xdr:sp macro="" textlink="">
      <xdr:nvSpPr>
        <xdr:cNvPr id="523" name="フローチャート: 判断 522"/>
        <xdr:cNvSpPr/>
      </xdr:nvSpPr>
      <xdr:spPr>
        <a:xfrm>
          <a:off x="13652500" y="632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77308</xdr:rowOff>
    </xdr:from>
    <xdr:ext cx="534377" cy="259045"/>
    <xdr:sp macro="" textlink="">
      <xdr:nvSpPr>
        <xdr:cNvPr id="524" name="テキスト ボックス 523"/>
        <xdr:cNvSpPr txBox="1"/>
      </xdr:nvSpPr>
      <xdr:spPr>
        <a:xfrm>
          <a:off x="13436111" y="642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114220</xdr:rowOff>
    </xdr:from>
    <xdr:to>
      <xdr:col>67</xdr:col>
      <xdr:colOff>101600</xdr:colOff>
      <xdr:row>37</xdr:row>
      <xdr:rowOff>44370</xdr:rowOff>
    </xdr:to>
    <xdr:sp macro="" textlink="">
      <xdr:nvSpPr>
        <xdr:cNvPr id="525" name="フローチャート: 判断 524"/>
        <xdr:cNvSpPr/>
      </xdr:nvSpPr>
      <xdr:spPr>
        <a:xfrm>
          <a:off x="127635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35497</xdr:rowOff>
    </xdr:from>
    <xdr:ext cx="534377" cy="259045"/>
    <xdr:sp macro="" textlink="">
      <xdr:nvSpPr>
        <xdr:cNvPr id="526" name="テキスト ボックス 525"/>
        <xdr:cNvSpPr txBox="1"/>
      </xdr:nvSpPr>
      <xdr:spPr>
        <a:xfrm>
          <a:off x="12547111" y="637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42279</xdr:rowOff>
    </xdr:from>
    <xdr:to>
      <xdr:col>85</xdr:col>
      <xdr:colOff>177800</xdr:colOff>
      <xdr:row>35</xdr:row>
      <xdr:rowOff>143879</xdr:rowOff>
    </xdr:to>
    <xdr:sp macro="" textlink="">
      <xdr:nvSpPr>
        <xdr:cNvPr id="532" name="楕円 531"/>
        <xdr:cNvSpPr/>
      </xdr:nvSpPr>
      <xdr:spPr>
        <a:xfrm>
          <a:off x="16268700" y="604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65156</xdr:rowOff>
    </xdr:from>
    <xdr:ext cx="599010" cy="259045"/>
    <xdr:sp macro="" textlink="">
      <xdr:nvSpPr>
        <xdr:cNvPr id="533" name="消防費該当値テキスト"/>
        <xdr:cNvSpPr txBox="1"/>
      </xdr:nvSpPr>
      <xdr:spPr>
        <a:xfrm>
          <a:off x="16370300" y="589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47386</xdr:rowOff>
    </xdr:from>
    <xdr:to>
      <xdr:col>81</xdr:col>
      <xdr:colOff>101600</xdr:colOff>
      <xdr:row>37</xdr:row>
      <xdr:rowOff>148986</xdr:rowOff>
    </xdr:to>
    <xdr:sp macro="" textlink="">
      <xdr:nvSpPr>
        <xdr:cNvPr id="534" name="楕円 533"/>
        <xdr:cNvSpPr/>
      </xdr:nvSpPr>
      <xdr:spPr>
        <a:xfrm>
          <a:off x="15430500" y="63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140113</xdr:rowOff>
    </xdr:from>
    <xdr:ext cx="534377" cy="259045"/>
    <xdr:sp macro="" textlink="">
      <xdr:nvSpPr>
        <xdr:cNvPr id="535" name="テキスト ボックス 534"/>
        <xdr:cNvSpPr txBox="1"/>
      </xdr:nvSpPr>
      <xdr:spPr>
        <a:xfrm>
          <a:off x="15214111" y="64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54482</xdr:rowOff>
    </xdr:from>
    <xdr:to>
      <xdr:col>76</xdr:col>
      <xdr:colOff>165100</xdr:colOff>
      <xdr:row>37</xdr:row>
      <xdr:rowOff>156082</xdr:rowOff>
    </xdr:to>
    <xdr:sp macro="" textlink="">
      <xdr:nvSpPr>
        <xdr:cNvPr id="536" name="楕円 535"/>
        <xdr:cNvSpPr/>
      </xdr:nvSpPr>
      <xdr:spPr>
        <a:xfrm>
          <a:off x="14541500" y="639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147209</xdr:rowOff>
    </xdr:from>
    <xdr:ext cx="534377" cy="259045"/>
    <xdr:sp macro="" textlink="">
      <xdr:nvSpPr>
        <xdr:cNvPr id="537" name="テキスト ボックス 536"/>
        <xdr:cNvSpPr txBox="1"/>
      </xdr:nvSpPr>
      <xdr:spPr>
        <a:xfrm>
          <a:off x="14325111" y="64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84982</xdr:rowOff>
    </xdr:from>
    <xdr:to>
      <xdr:col>72</xdr:col>
      <xdr:colOff>38100</xdr:colOff>
      <xdr:row>36</xdr:row>
      <xdr:rowOff>15132</xdr:rowOff>
    </xdr:to>
    <xdr:sp macro="" textlink="">
      <xdr:nvSpPr>
        <xdr:cNvPr id="538" name="楕円 537"/>
        <xdr:cNvSpPr/>
      </xdr:nvSpPr>
      <xdr:spPr>
        <a:xfrm>
          <a:off x="13652500" y="608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31659</xdr:rowOff>
    </xdr:from>
    <xdr:ext cx="599010" cy="259045"/>
    <xdr:sp macro="" textlink="">
      <xdr:nvSpPr>
        <xdr:cNvPr id="539" name="テキスト ボックス 538"/>
        <xdr:cNvSpPr txBox="1"/>
      </xdr:nvSpPr>
      <xdr:spPr>
        <a:xfrm>
          <a:off x="13403795" y="586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61486</xdr:rowOff>
    </xdr:from>
    <xdr:to>
      <xdr:col>67</xdr:col>
      <xdr:colOff>101600</xdr:colOff>
      <xdr:row>36</xdr:row>
      <xdr:rowOff>163086</xdr:rowOff>
    </xdr:to>
    <xdr:sp macro="" textlink="">
      <xdr:nvSpPr>
        <xdr:cNvPr id="540" name="楕円 539"/>
        <xdr:cNvSpPr/>
      </xdr:nvSpPr>
      <xdr:spPr>
        <a:xfrm>
          <a:off x="12763500" y="62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8163</xdr:rowOff>
    </xdr:from>
    <xdr:ext cx="534377" cy="259045"/>
    <xdr:sp macro="" textlink="">
      <xdr:nvSpPr>
        <xdr:cNvPr id="541" name="テキスト ボックス 540"/>
        <xdr:cNvSpPr txBox="1"/>
      </xdr:nvSpPr>
      <xdr:spPr>
        <a:xfrm>
          <a:off x="12547111" y="600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137277</xdr:rowOff>
    </xdr:from>
    <xdr:to>
      <xdr:col>85</xdr:col>
      <xdr:colOff>127000</xdr:colOff>
      <xdr:row>58</xdr:row>
      <xdr:rowOff>160491</xdr:rowOff>
    </xdr:to>
    <xdr:cxnSp macro="">
      <xdr:nvCxnSpPr>
        <xdr:cNvPr id="570" name="直線コネクタ 569"/>
        <xdr:cNvCxnSpPr/>
      </xdr:nvCxnSpPr>
      <xdr:spPr>
        <a:xfrm flipV="1">
          <a:off x="15481300" y="10081377"/>
          <a:ext cx="838200" cy="2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159383</xdr:rowOff>
    </xdr:from>
    <xdr:to>
      <xdr:col>81</xdr:col>
      <xdr:colOff>50800</xdr:colOff>
      <xdr:row>58</xdr:row>
      <xdr:rowOff>160491</xdr:rowOff>
    </xdr:to>
    <xdr:cxnSp macro="">
      <xdr:nvCxnSpPr>
        <xdr:cNvPr id="573" name="直線コネクタ 572"/>
        <xdr:cNvCxnSpPr/>
      </xdr:nvCxnSpPr>
      <xdr:spPr>
        <a:xfrm>
          <a:off x="14592300" y="10103483"/>
          <a:ext cx="889000" cy="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136988</xdr:rowOff>
    </xdr:from>
    <xdr:to>
      <xdr:col>76</xdr:col>
      <xdr:colOff>114300</xdr:colOff>
      <xdr:row>58</xdr:row>
      <xdr:rowOff>159383</xdr:rowOff>
    </xdr:to>
    <xdr:cxnSp macro="">
      <xdr:nvCxnSpPr>
        <xdr:cNvPr id="576" name="直線コネクタ 575"/>
        <xdr:cNvCxnSpPr/>
      </xdr:nvCxnSpPr>
      <xdr:spPr>
        <a:xfrm>
          <a:off x="13703300" y="10081088"/>
          <a:ext cx="889000" cy="2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128944</xdr:rowOff>
    </xdr:from>
    <xdr:to>
      <xdr:col>71</xdr:col>
      <xdr:colOff>177800</xdr:colOff>
      <xdr:row>58</xdr:row>
      <xdr:rowOff>136988</xdr:rowOff>
    </xdr:to>
    <xdr:cxnSp macro="">
      <xdr:nvCxnSpPr>
        <xdr:cNvPr id="579" name="直線コネクタ 578"/>
        <xdr:cNvCxnSpPr/>
      </xdr:nvCxnSpPr>
      <xdr:spPr>
        <a:xfrm>
          <a:off x="12814300" y="1007304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79622</xdr:rowOff>
    </xdr:from>
    <xdr:to>
      <xdr:col>72</xdr:col>
      <xdr:colOff>38100</xdr:colOff>
      <xdr:row>59</xdr:row>
      <xdr:rowOff>9772</xdr:rowOff>
    </xdr:to>
    <xdr:sp macro="" textlink="">
      <xdr:nvSpPr>
        <xdr:cNvPr id="580" name="フローチャート: 判断 579"/>
        <xdr:cNvSpPr/>
      </xdr:nvSpPr>
      <xdr:spPr>
        <a:xfrm>
          <a:off x="13652500" y="1002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26299</xdr:rowOff>
    </xdr:from>
    <xdr:ext cx="599010" cy="259045"/>
    <xdr:sp macro="" textlink="">
      <xdr:nvSpPr>
        <xdr:cNvPr id="581" name="テキスト ボックス 580"/>
        <xdr:cNvSpPr txBox="1"/>
      </xdr:nvSpPr>
      <xdr:spPr>
        <a:xfrm>
          <a:off x="13403795" y="979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80838</xdr:rowOff>
    </xdr:from>
    <xdr:to>
      <xdr:col>67</xdr:col>
      <xdr:colOff>101600</xdr:colOff>
      <xdr:row>59</xdr:row>
      <xdr:rowOff>10988</xdr:rowOff>
    </xdr:to>
    <xdr:sp macro="" textlink="">
      <xdr:nvSpPr>
        <xdr:cNvPr id="582" name="フローチャート: 判断 581"/>
        <xdr:cNvSpPr/>
      </xdr:nvSpPr>
      <xdr:spPr>
        <a:xfrm>
          <a:off x="12763500" y="10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59</xdr:row>
      <xdr:rowOff>2115</xdr:rowOff>
    </xdr:from>
    <xdr:ext cx="599010" cy="259045"/>
    <xdr:sp macro="" textlink="">
      <xdr:nvSpPr>
        <xdr:cNvPr id="583" name="テキスト ボックス 582"/>
        <xdr:cNvSpPr txBox="1"/>
      </xdr:nvSpPr>
      <xdr:spPr>
        <a:xfrm>
          <a:off x="12514795" y="1011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86477</xdr:rowOff>
    </xdr:from>
    <xdr:to>
      <xdr:col>85</xdr:col>
      <xdr:colOff>177800</xdr:colOff>
      <xdr:row>59</xdr:row>
      <xdr:rowOff>16627</xdr:rowOff>
    </xdr:to>
    <xdr:sp macro="" textlink="">
      <xdr:nvSpPr>
        <xdr:cNvPr id="589" name="楕円 588"/>
        <xdr:cNvSpPr/>
      </xdr:nvSpPr>
      <xdr:spPr>
        <a:xfrm>
          <a:off x="16268700" y="1003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18392</xdr:rowOff>
    </xdr:from>
    <xdr:ext cx="599010" cy="259045"/>
    <xdr:sp macro="" textlink="">
      <xdr:nvSpPr>
        <xdr:cNvPr id="590" name="教育費該当値テキスト"/>
        <xdr:cNvSpPr txBox="1"/>
      </xdr:nvSpPr>
      <xdr:spPr>
        <a:xfrm>
          <a:off x="16370300" y="99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109691</xdr:rowOff>
    </xdr:from>
    <xdr:to>
      <xdr:col>81</xdr:col>
      <xdr:colOff>101600</xdr:colOff>
      <xdr:row>59</xdr:row>
      <xdr:rowOff>39841</xdr:rowOff>
    </xdr:to>
    <xdr:sp macro="" textlink="">
      <xdr:nvSpPr>
        <xdr:cNvPr id="591" name="楕円 590"/>
        <xdr:cNvSpPr/>
      </xdr:nvSpPr>
      <xdr:spPr>
        <a:xfrm>
          <a:off x="15430500" y="1005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30968</xdr:rowOff>
    </xdr:from>
    <xdr:ext cx="534377" cy="259045"/>
    <xdr:sp macro="" textlink="">
      <xdr:nvSpPr>
        <xdr:cNvPr id="592" name="テキスト ボックス 591"/>
        <xdr:cNvSpPr txBox="1"/>
      </xdr:nvSpPr>
      <xdr:spPr>
        <a:xfrm>
          <a:off x="15214111" y="101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108583</xdr:rowOff>
    </xdr:from>
    <xdr:to>
      <xdr:col>76</xdr:col>
      <xdr:colOff>165100</xdr:colOff>
      <xdr:row>59</xdr:row>
      <xdr:rowOff>38733</xdr:rowOff>
    </xdr:to>
    <xdr:sp macro="" textlink="">
      <xdr:nvSpPr>
        <xdr:cNvPr id="593" name="楕円 592"/>
        <xdr:cNvSpPr/>
      </xdr:nvSpPr>
      <xdr:spPr>
        <a:xfrm>
          <a:off x="14541500" y="100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29860</xdr:rowOff>
    </xdr:from>
    <xdr:ext cx="534377" cy="259045"/>
    <xdr:sp macro="" textlink="">
      <xdr:nvSpPr>
        <xdr:cNvPr id="594" name="テキスト ボックス 593"/>
        <xdr:cNvSpPr txBox="1"/>
      </xdr:nvSpPr>
      <xdr:spPr>
        <a:xfrm>
          <a:off x="14325111" y="1014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86188</xdr:rowOff>
    </xdr:from>
    <xdr:to>
      <xdr:col>72</xdr:col>
      <xdr:colOff>38100</xdr:colOff>
      <xdr:row>59</xdr:row>
      <xdr:rowOff>16338</xdr:rowOff>
    </xdr:to>
    <xdr:sp macro="" textlink="">
      <xdr:nvSpPr>
        <xdr:cNvPr id="595" name="楕円 594"/>
        <xdr:cNvSpPr/>
      </xdr:nvSpPr>
      <xdr:spPr>
        <a:xfrm>
          <a:off x="13652500" y="1003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59</xdr:row>
      <xdr:rowOff>7465</xdr:rowOff>
    </xdr:from>
    <xdr:ext cx="599010" cy="259045"/>
    <xdr:sp macro="" textlink="">
      <xdr:nvSpPr>
        <xdr:cNvPr id="596" name="テキスト ボックス 595"/>
        <xdr:cNvSpPr txBox="1"/>
      </xdr:nvSpPr>
      <xdr:spPr>
        <a:xfrm>
          <a:off x="13403795" y="1012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78144</xdr:rowOff>
    </xdr:from>
    <xdr:to>
      <xdr:col>67</xdr:col>
      <xdr:colOff>101600</xdr:colOff>
      <xdr:row>59</xdr:row>
      <xdr:rowOff>8294</xdr:rowOff>
    </xdr:to>
    <xdr:sp macro="" textlink="">
      <xdr:nvSpPr>
        <xdr:cNvPr id="597" name="楕円 596"/>
        <xdr:cNvSpPr/>
      </xdr:nvSpPr>
      <xdr:spPr>
        <a:xfrm>
          <a:off x="12763500" y="1002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24821</xdr:rowOff>
    </xdr:from>
    <xdr:ext cx="599010" cy="259045"/>
    <xdr:sp macro="" textlink="">
      <xdr:nvSpPr>
        <xdr:cNvPr id="598" name="テキスト ボックス 597"/>
        <xdr:cNvSpPr txBox="1"/>
      </xdr:nvSpPr>
      <xdr:spPr>
        <a:xfrm>
          <a:off x="12514795" y="979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33995</xdr:rowOff>
    </xdr:from>
    <xdr:to>
      <xdr:col>85</xdr:col>
      <xdr:colOff>127000</xdr:colOff>
      <xdr:row>79</xdr:row>
      <xdr:rowOff>44450</xdr:rowOff>
    </xdr:to>
    <xdr:cxnSp macro="">
      <xdr:nvCxnSpPr>
        <xdr:cNvPr id="627" name="直線コネクタ 626"/>
        <xdr:cNvCxnSpPr/>
      </xdr:nvCxnSpPr>
      <xdr:spPr>
        <a:xfrm>
          <a:off x="15481300" y="13578545"/>
          <a:ext cx="838200" cy="1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33995</xdr:rowOff>
    </xdr:from>
    <xdr:to>
      <xdr:col>81</xdr:col>
      <xdr:colOff>50800</xdr:colOff>
      <xdr:row>79</xdr:row>
      <xdr:rowOff>44450</xdr:rowOff>
    </xdr:to>
    <xdr:cxnSp macro="">
      <xdr:nvCxnSpPr>
        <xdr:cNvPr id="630" name="直線コネクタ 629"/>
        <xdr:cNvCxnSpPr/>
      </xdr:nvCxnSpPr>
      <xdr:spPr>
        <a:xfrm flipV="1">
          <a:off x="14592300" y="13578545"/>
          <a:ext cx="889000" cy="1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44362</xdr:rowOff>
    </xdr:from>
    <xdr:to>
      <xdr:col>72</xdr:col>
      <xdr:colOff>38100</xdr:colOff>
      <xdr:row>78</xdr:row>
      <xdr:rowOff>145962</xdr:rowOff>
    </xdr:to>
    <xdr:sp macro="" textlink="">
      <xdr:nvSpPr>
        <xdr:cNvPr id="637" name="フローチャート: 判断 636"/>
        <xdr:cNvSpPr/>
      </xdr:nvSpPr>
      <xdr:spPr>
        <a:xfrm>
          <a:off x="13652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162489</xdr:rowOff>
    </xdr:from>
    <xdr:ext cx="534377" cy="259045"/>
    <xdr:sp macro="" textlink="">
      <xdr:nvSpPr>
        <xdr:cNvPr id="638" name="テキスト ボックス 637"/>
        <xdr:cNvSpPr txBox="1"/>
      </xdr:nvSpPr>
      <xdr:spPr>
        <a:xfrm>
          <a:off x="13436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111562</xdr:rowOff>
    </xdr:from>
    <xdr:to>
      <xdr:col>67</xdr:col>
      <xdr:colOff>101600</xdr:colOff>
      <xdr:row>79</xdr:row>
      <xdr:rowOff>41712</xdr:rowOff>
    </xdr:to>
    <xdr:sp macro="" textlink="">
      <xdr:nvSpPr>
        <xdr:cNvPr id="639" name="フローチャート: 判断 638"/>
        <xdr:cNvSpPr/>
      </xdr:nvSpPr>
      <xdr:spPr>
        <a:xfrm>
          <a:off x="12763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58239</xdr:rowOff>
    </xdr:from>
    <xdr:ext cx="534377" cy="259045"/>
    <xdr:sp macro="" textlink="">
      <xdr:nvSpPr>
        <xdr:cNvPr id="640" name="テキスト ボックス 639"/>
        <xdr:cNvSpPr txBox="1"/>
      </xdr:nvSpPr>
      <xdr:spPr>
        <a:xfrm>
          <a:off x="12547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154645</xdr:rowOff>
    </xdr:from>
    <xdr:to>
      <xdr:col>81</xdr:col>
      <xdr:colOff>101600</xdr:colOff>
      <xdr:row>79</xdr:row>
      <xdr:rowOff>84795</xdr:rowOff>
    </xdr:to>
    <xdr:sp macro="" textlink="">
      <xdr:nvSpPr>
        <xdr:cNvPr id="648" name="楕円 647"/>
        <xdr:cNvSpPr/>
      </xdr:nvSpPr>
      <xdr:spPr>
        <a:xfrm>
          <a:off x="15430500" y="1352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75922</xdr:rowOff>
    </xdr:from>
    <xdr:ext cx="469744" cy="259045"/>
    <xdr:sp macro="" textlink="">
      <xdr:nvSpPr>
        <xdr:cNvPr id="649" name="テキスト ボックス 648"/>
        <xdr:cNvSpPr txBox="1"/>
      </xdr:nvSpPr>
      <xdr:spPr>
        <a:xfrm>
          <a:off x="15246428" y="1362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83648</xdr:rowOff>
    </xdr:from>
    <xdr:to>
      <xdr:col>85</xdr:col>
      <xdr:colOff>127000</xdr:colOff>
      <xdr:row>97</xdr:row>
      <xdr:rowOff>108990</xdr:rowOff>
    </xdr:to>
    <xdr:cxnSp macro="">
      <xdr:nvCxnSpPr>
        <xdr:cNvPr id="684" name="直線コネクタ 683"/>
        <xdr:cNvCxnSpPr/>
      </xdr:nvCxnSpPr>
      <xdr:spPr>
        <a:xfrm flipV="1">
          <a:off x="15481300" y="16714298"/>
          <a:ext cx="838200" cy="2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87509</xdr:rowOff>
    </xdr:from>
    <xdr:to>
      <xdr:col>81</xdr:col>
      <xdr:colOff>50800</xdr:colOff>
      <xdr:row>97</xdr:row>
      <xdr:rowOff>108990</xdr:rowOff>
    </xdr:to>
    <xdr:cxnSp macro="">
      <xdr:nvCxnSpPr>
        <xdr:cNvPr id="687" name="直線コネクタ 686"/>
        <xdr:cNvCxnSpPr/>
      </xdr:nvCxnSpPr>
      <xdr:spPr>
        <a:xfrm>
          <a:off x="14592300" y="16718159"/>
          <a:ext cx="889000" cy="2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87509</xdr:rowOff>
    </xdr:from>
    <xdr:to>
      <xdr:col>76</xdr:col>
      <xdr:colOff>114300</xdr:colOff>
      <xdr:row>97</xdr:row>
      <xdr:rowOff>90677</xdr:rowOff>
    </xdr:to>
    <xdr:cxnSp macro="">
      <xdr:nvCxnSpPr>
        <xdr:cNvPr id="690" name="直線コネクタ 689"/>
        <xdr:cNvCxnSpPr/>
      </xdr:nvCxnSpPr>
      <xdr:spPr>
        <a:xfrm flipV="1">
          <a:off x="13703300" y="16718159"/>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90677</xdr:rowOff>
    </xdr:from>
    <xdr:to>
      <xdr:col>71</xdr:col>
      <xdr:colOff>177800</xdr:colOff>
      <xdr:row>97</xdr:row>
      <xdr:rowOff>100385</xdr:rowOff>
    </xdr:to>
    <xdr:cxnSp macro="">
      <xdr:nvCxnSpPr>
        <xdr:cNvPr id="693" name="直線コネクタ 692"/>
        <xdr:cNvCxnSpPr/>
      </xdr:nvCxnSpPr>
      <xdr:spPr>
        <a:xfrm flipV="1">
          <a:off x="12814300" y="16721327"/>
          <a:ext cx="8890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102062</xdr:rowOff>
    </xdr:from>
    <xdr:to>
      <xdr:col>72</xdr:col>
      <xdr:colOff>38100</xdr:colOff>
      <xdr:row>98</xdr:row>
      <xdr:rowOff>32212</xdr:rowOff>
    </xdr:to>
    <xdr:sp macro="" textlink="">
      <xdr:nvSpPr>
        <xdr:cNvPr id="694" name="フローチャート: 判断 693"/>
        <xdr:cNvSpPr/>
      </xdr:nvSpPr>
      <xdr:spPr>
        <a:xfrm>
          <a:off x="13652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23339</xdr:rowOff>
    </xdr:from>
    <xdr:ext cx="599010" cy="259045"/>
    <xdr:sp macro="" textlink="">
      <xdr:nvSpPr>
        <xdr:cNvPr id="695" name="テキスト ボックス 694"/>
        <xdr:cNvSpPr txBox="1"/>
      </xdr:nvSpPr>
      <xdr:spPr>
        <a:xfrm>
          <a:off x="13403795" y="168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117799</xdr:rowOff>
    </xdr:from>
    <xdr:to>
      <xdr:col>67</xdr:col>
      <xdr:colOff>101600</xdr:colOff>
      <xdr:row>98</xdr:row>
      <xdr:rowOff>47949</xdr:rowOff>
    </xdr:to>
    <xdr:sp macro="" textlink="">
      <xdr:nvSpPr>
        <xdr:cNvPr id="696" name="フローチャート: 判断 695"/>
        <xdr:cNvSpPr/>
      </xdr:nvSpPr>
      <xdr:spPr>
        <a:xfrm>
          <a:off x="12763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39076</xdr:rowOff>
    </xdr:from>
    <xdr:ext cx="599010" cy="259045"/>
    <xdr:sp macro="" textlink="">
      <xdr:nvSpPr>
        <xdr:cNvPr id="697" name="テキスト ボックス 696"/>
        <xdr:cNvSpPr txBox="1"/>
      </xdr:nvSpPr>
      <xdr:spPr>
        <a:xfrm>
          <a:off x="12514795" y="168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32848</xdr:rowOff>
    </xdr:from>
    <xdr:to>
      <xdr:col>85</xdr:col>
      <xdr:colOff>177800</xdr:colOff>
      <xdr:row>97</xdr:row>
      <xdr:rowOff>134448</xdr:rowOff>
    </xdr:to>
    <xdr:sp macro="" textlink="">
      <xdr:nvSpPr>
        <xdr:cNvPr id="703" name="楕円 702"/>
        <xdr:cNvSpPr/>
      </xdr:nvSpPr>
      <xdr:spPr>
        <a:xfrm>
          <a:off x="16268700" y="166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11275</xdr:rowOff>
    </xdr:from>
    <xdr:ext cx="599010" cy="259045"/>
    <xdr:sp macro="" textlink="">
      <xdr:nvSpPr>
        <xdr:cNvPr id="704" name="公債費該当値テキスト"/>
        <xdr:cNvSpPr txBox="1"/>
      </xdr:nvSpPr>
      <xdr:spPr>
        <a:xfrm>
          <a:off x="16370300" y="1664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58190</xdr:rowOff>
    </xdr:from>
    <xdr:to>
      <xdr:col>81</xdr:col>
      <xdr:colOff>101600</xdr:colOff>
      <xdr:row>97</xdr:row>
      <xdr:rowOff>159790</xdr:rowOff>
    </xdr:to>
    <xdr:sp macro="" textlink="">
      <xdr:nvSpPr>
        <xdr:cNvPr id="705" name="楕円 704"/>
        <xdr:cNvSpPr/>
      </xdr:nvSpPr>
      <xdr:spPr>
        <a:xfrm>
          <a:off x="15430500" y="1668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150917</xdr:rowOff>
    </xdr:from>
    <xdr:ext cx="599010" cy="259045"/>
    <xdr:sp macro="" textlink="">
      <xdr:nvSpPr>
        <xdr:cNvPr id="706" name="テキスト ボックス 705"/>
        <xdr:cNvSpPr txBox="1"/>
      </xdr:nvSpPr>
      <xdr:spPr>
        <a:xfrm>
          <a:off x="15181795" y="1678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36709</xdr:rowOff>
    </xdr:from>
    <xdr:to>
      <xdr:col>76</xdr:col>
      <xdr:colOff>165100</xdr:colOff>
      <xdr:row>97</xdr:row>
      <xdr:rowOff>138309</xdr:rowOff>
    </xdr:to>
    <xdr:sp macro="" textlink="">
      <xdr:nvSpPr>
        <xdr:cNvPr id="707" name="楕円 706"/>
        <xdr:cNvSpPr/>
      </xdr:nvSpPr>
      <xdr:spPr>
        <a:xfrm>
          <a:off x="14541500" y="1666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154836</xdr:rowOff>
    </xdr:from>
    <xdr:ext cx="599010" cy="259045"/>
    <xdr:sp macro="" textlink="">
      <xdr:nvSpPr>
        <xdr:cNvPr id="708" name="テキスト ボックス 707"/>
        <xdr:cNvSpPr txBox="1"/>
      </xdr:nvSpPr>
      <xdr:spPr>
        <a:xfrm>
          <a:off x="14292795" y="1644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39877</xdr:rowOff>
    </xdr:from>
    <xdr:to>
      <xdr:col>72</xdr:col>
      <xdr:colOff>38100</xdr:colOff>
      <xdr:row>97</xdr:row>
      <xdr:rowOff>141477</xdr:rowOff>
    </xdr:to>
    <xdr:sp macro="" textlink="">
      <xdr:nvSpPr>
        <xdr:cNvPr id="709" name="楕円 708"/>
        <xdr:cNvSpPr/>
      </xdr:nvSpPr>
      <xdr:spPr>
        <a:xfrm>
          <a:off x="13652500" y="1667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158004</xdr:rowOff>
    </xdr:from>
    <xdr:ext cx="599010" cy="259045"/>
    <xdr:sp macro="" textlink="">
      <xdr:nvSpPr>
        <xdr:cNvPr id="710" name="テキスト ボックス 709"/>
        <xdr:cNvSpPr txBox="1"/>
      </xdr:nvSpPr>
      <xdr:spPr>
        <a:xfrm>
          <a:off x="13403795" y="1644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49585</xdr:rowOff>
    </xdr:from>
    <xdr:to>
      <xdr:col>67</xdr:col>
      <xdr:colOff>101600</xdr:colOff>
      <xdr:row>97</xdr:row>
      <xdr:rowOff>151185</xdr:rowOff>
    </xdr:to>
    <xdr:sp macro="" textlink="">
      <xdr:nvSpPr>
        <xdr:cNvPr id="711" name="楕円 710"/>
        <xdr:cNvSpPr/>
      </xdr:nvSpPr>
      <xdr:spPr>
        <a:xfrm>
          <a:off x="12763500" y="166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167712</xdr:rowOff>
    </xdr:from>
    <xdr:ext cx="599010" cy="259045"/>
    <xdr:sp macro="" textlink="">
      <xdr:nvSpPr>
        <xdr:cNvPr id="712" name="テキスト ボックス 711"/>
        <xdr:cNvSpPr txBox="1"/>
      </xdr:nvSpPr>
      <xdr:spPr>
        <a:xfrm>
          <a:off x="12514795" y="1645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87665</xdr:rowOff>
    </xdr:from>
    <xdr:to>
      <xdr:col>102</xdr:col>
      <xdr:colOff>165100</xdr:colOff>
      <xdr:row>39</xdr:row>
      <xdr:rowOff>17815</xdr:rowOff>
    </xdr:to>
    <xdr:sp macro="" textlink="">
      <xdr:nvSpPr>
        <xdr:cNvPr id="749" name="フローチャート: 判断 748"/>
        <xdr:cNvSpPr/>
      </xdr:nvSpPr>
      <xdr:spPr>
        <a:xfrm>
          <a:off x="19494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34343</xdr:rowOff>
    </xdr:from>
    <xdr:ext cx="378565" cy="259045"/>
    <xdr:sp macro="" textlink="">
      <xdr:nvSpPr>
        <xdr:cNvPr id="750" name="テキスト ボックス 749"/>
        <xdr:cNvSpPr txBox="1"/>
      </xdr:nvSpPr>
      <xdr:spPr>
        <a:xfrm>
          <a:off x="19356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フローチャート: 判断 750"/>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67" name="テキスト ボックス 766"/>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住民一人当たりコストの目的別比較においては、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性質別と同様に、大半が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類似団体平均を下回っている状況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類似団体平均を上回っているものは、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民生費、農林水産業費、土木費、消防費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民生費は、特別養護老人ホームおとべ荘の改築事業に係る介護保険会計（サービス勘定）への繰出金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が大幅なコストの増加要因となっている。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農林水産業費は、森林管理道汐見栄豊線開設事業や林道専用道女男沢１号線開設事業の林道開設事業等が要因となっている。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土木費は、緑町４号線改良事業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や道整備推進交付金事業</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富岡５号線改良事業</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町道改良事業や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除雪機械整備事業等が要因となっている。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消防費は、庁舎に隣接した災害時における災害対応拠点としての機能を整備した防災設備拠点施設整備事業が大幅なコストの増加要因となっている。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繰上償還を実施していないため、類似団体平均を下回っている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が、元利償還金の増加に伴い住民一人当たりコストは増加している。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実質公債費比率は、低い水準を維持しているが、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５．６％から６</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と年々上昇して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大規模事業に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元利償還金の増加や実質公債比率の</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大幅な</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上昇が見込まれる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、引続き、良質な地方債を活用するなど適正な水準の維持に努めていく。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財政調整基金残高は、標準財政規模の２０％程度を目安とし、運用益のみ積立していたが、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近年は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基金取崩し額の状況により、後年の財政の健全化も見据え、元金の積戻しを行っている。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実質収支額については、適正範囲とされる３～５％内となっているため、今後も</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適正な財政運営を図るよう今後も努めていく。</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実質単年度収支は、単年度収支の増加や財政調整基金の積立額や取崩し額による影響があり、年度によって若干の変動はあるが、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昨年度に引続き、マイナスとなっていることから、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今後も財政の健全化を図り、適正な水準を維持していく。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全ての会計において、赤字や資金不足は発生しておらず、連結実質赤字比率は発生していない状況である。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病院事業会計については、稼働病床数の向上に努め、改革プランに沿った更なる病院経営の安定性を図る必要がある。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介護保険サービス事業については、おとべ荘建替え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における事業経費や起債償還額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が多額であ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ることから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、指定管理委託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しているものの、管理委託料の見直し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等を行いながら、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利用率（稼働率）の向上に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努めていく必要がある。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国保会計については、都道府県化された中で、適正な保険料（税）率を設定し、収支の均衡を図っており、統一保険料等に向け、適正な運営を進めていく。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簡易水道事業については、導水管の更新</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インフラ</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整備費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用が今後も継続するため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料金改定等も検討しながら、なお一層の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適正な運営管理を図っていく必要がある。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公共下水道事業については、ストックマネジメント計画よる浄化センターの更新事業が引続き、接続率の向上に努めるなど更なる経営の健全化を図っていく。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なお、簡易水道事業、公共下水道事業、漁業集落排水事業においては、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年度より法適用へ</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移行する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、病院事業会計同様、更なる経営の安定性を図っていく必要がある。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地方債については、財政規模に見合った事業を実施し、発行の抑制を図ってきた。地方債残高は、平成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年度末をピークに減少し、繰上償還を実施するなど後年度の負担軽減を図ってい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が、近年の大規模事業</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による起債借入額の影</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響により地方債残高及び元利償還金は増加</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傾向にある。今後も地方債残高及び元利償還金については増加が見込まれる。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また、地方債発行に</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際して</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は、交付税算入率の高い地方債を優先的に活用してきた</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、算入公債費に反映され、実質公債費比率を抑制することはできている現状ではある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が、ここ数年は上昇してきている。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大規模事業</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が続く予定となっているため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、元利償還金等</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により実質公債比率も</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していくことが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見込まれる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ことから、今後も良質な地方債を活用し、適正な水準の維持に努めていく。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当町では満期一括償還地方債がないため、積み立てを行っていない。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将来負担額より充当可能な財源等が上回っているため、将来負担比率は発生していない状況にある。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地方債の残高等は、平成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年度末をピークに年々減少してきていたが、近年は増加傾向にある。今後の数年間は大規模事業が計画されていることから、今後も増加することが想定される。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公共施設等総合管理計画等に基づいたインフラの更新、公共施設等の長寿命化や集約化・複合化を図りながら、将来的な負担に備えるために、特定目的基金をはじめとする財源を確保しつつ、交付税算入の大きい地方債の活用など財政の健全化を維持す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北海道乙部町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基金全体では、約</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億３</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２００</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積立では、財政調整基金に</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００万円を積戻し、減債基金</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後年の臨時財政対策債元利償還金に充てるため、普通交付税に算入された臨時財政対策償還基金費分の９００万</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を積立てした</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特定目的基金である公共施設等整備基金においても、今後の大規模事業や公共施設等の維持管理費用などを見据え、３億６</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５００</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万円を積立てした。ふるさと創生事業推進基金は、ふるさと寄附金のうち返礼品経費等を控除した</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９００</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万円、地方創生応援基金は、企業版ふるさと寄附金を翌年度以降の</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まち・ひと・しごと創生寄附活用事業</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に要する経費に充てるため、</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９００</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万円を積立てしている。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取崩しでは、財政調整基金で、新型コロナウイルスや</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物価高騰対応重点支援対策</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００万円。公共施設等整備基金</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おとべ荘の建替事業分</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に約５</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２００</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、町民会館や公民館の冷房設備設置事業分に７００万円、各公共施設等の</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経費等</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００万円</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ふるさと創生事業推進基金は、ふるさと会への補助事業</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に１００万円、</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町内</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各</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小中学校</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及び保育園の冷房設備設置事業分に４</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７００万円、観光振興や</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教育振興等</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に３</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００万円。</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企業版ふるさと納税を財源とする地方創生応援基金は、滝瀬海岸展望公園整備事業分として、５</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０００万円、地域の防災対策や観光振興、教育振興に６００万円を取崩ししており、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漁業振興基金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森林環境基金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においても</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各産業の振興対策のため、取崩しを行っている。</a:t>
          </a:r>
          <a:endPar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基金全体としては、一定程度の金額を保有しているが、財政調整基金については、今後も当年度の財政状況を勘案し、基金保有額の状況や将来を見据えた上で、元金の積立てを行っていく予定である。減債基金についても、町債残高や交付税算入額とのバランスを図りながら、繰上償還についても状況に応じて、都度判断するとともに、おとべ荘の建替事業分にあっては交付税算入がない企業債を活用していることからも、財政状況</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や基金残高</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を勘案</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元金の積立てについては検討していく。</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また、特定目的基金である公共施設等整備基金についても、今後も予定されている大規模事業や公共施設等の維持管理費用など、将来負担の軽減を図るために</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、当年度の財政状況を勘案した上で、積極的に</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積立てを行っていく予定である。ふるさと寄附</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金や企業版ふるさと納税</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については、返礼品などの必要経費等を除いた額を積み増ししていくことで、</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産業振興や観光振興、教育振興など地域振興対策に</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積極的に</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活用していく予定である。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公共用又は公用施設等の整備に要する経費に充てるため。</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0"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ふるさと創生事業推進基金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地域づくり事業やふるさと寄附返礼品等に充てるため。</a:t>
          </a:r>
          <a:endParaRPr kumimoji="0"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0"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地域福祉基金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地域福祉の増進のための事業に充てるため。</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漁業振興基金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漁業の振興を図るための事業に充てるため。</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地方創生応援基金</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まち・ひと・しごと創生寄附活用事業に要する経費に充てるため</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大規模事業や公共施設等の維持管理費用などの将来負担の軽減を図るために、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３億６</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５００万円を積立したが、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おとべ荘の建替事業分として、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約５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２００</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万円、町民会館や公民館の冷房設備設置事業分に７００万円、その他として各公共施設等の維持補修経費等に４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８００万円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を取崩ししたことにより、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基金残高</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ふるさと創生事業推進基金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ふるさと寄附金のうち返礼経費等を除いた額を積み増しを行った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、ふるさと会への補助事業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に１００万円、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町内各小中学校及び保育園の冷房設備設置事業分に４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７００万円、観光振興や教育振興等に３</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５００万円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を取崩ししたことにより、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基金残高</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漁業振興基金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栽培漁業定着事業や資源増大対策事業の補助金財源として、基金を取崩しした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、基金残高は減少した。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地方創生応援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企業版ふるさと寄附金を翌年度以降の</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まち・ひと・しごと創生寄附活用事業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に要する経費に充てるため、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９００</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万円を積立てした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滝瀬海岸展望公園整備事業に５</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０００万円、防災対策や観光振興、教育振興に６００万円を取崩ししたことにより、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基金残高は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今後も予定されている大規模事業や公共施設等の維持管理費用などの財源確保や将来負担の軽減を図るために、財政運営に支障のない範囲内で積立てをしていく予定である。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ふるさと創生事業推進基金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ふるさと寄附金のうち返礼経費を控除した額を積立てしているが、今後も産業振興や観光振興、教育振興など地域振興対策に活用していく予定である。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地域福祉基金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運用益を福祉事業に活用することとしており、現在は運用益が少額であることから、現時点での積立て及び取崩しの予定はない。</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漁業振興基金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漁業者の経営安定化を図るため、栽培漁業定着事業や資源増大対策事業などへ基金を活用し、今後も事業補助を行っていく予定である。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地方創生応援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当年度及び</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翌年度以降の</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まち・ひと・しごと創生寄附活用事業に要する経費</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ために取崩し</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する</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。（原則、</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前年度に</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積立てした</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寄附金は、</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翌年度に取崩しを行い、事業充当することになっているため。）</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財政調整基金については、標準財政規模の２０％程度（５億円程度）を目安としており、新型コロナウイルスや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物価高騰重点支援対策事業等により、３</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００万円を取崩ししたが、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年度の財政状況や将来を見据え、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取崩し額と同額である３</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００万円を積戻ししたため、基金残高</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の増減はない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今後も、当年度の財政状況を勘案し、基金保有額（５億円程度）の状況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や将来を見据え、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後年度のために元金を積立て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（積戻し等）を行い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、予算不足や災害時等の緊急時における基金取崩しにより財源確保ができるよう対応していく予定である。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地方債の繰上償還を行っていないため、取崩しは行っておらず、後年の臨時財政対策債元利償還金に充てるため、普通交付税に算入された臨時財政対策償還基金費分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９００万円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、基金利子や株式配当分の３００万円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を積立てした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基金残高が増加した。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公債費の将来負担を軽減する観点から積立てしてきて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、地方債残高と交付税算入のバランス（実質公債費負担）を考慮すると、一定程度の額は保有している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後年度負担の平準化を図るために、繰上償還を行っていく。</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また、おとべ荘の建替え事業分にあっては交付税算入がない企業債を活用することからも、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財政状況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や基金残高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を勘案し、将来負担の軽減を図るため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の元金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積立て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については検討していく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C3" sqref="AC3:AL5"/>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5502760</v>
      </c>
      <c r="BO4" s="449"/>
      <c r="BP4" s="449"/>
      <c r="BQ4" s="449"/>
      <c r="BR4" s="449"/>
      <c r="BS4" s="449"/>
      <c r="BT4" s="449"/>
      <c r="BU4" s="450"/>
      <c r="BV4" s="448">
        <v>4923534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3.8</v>
      </c>
      <c r="CU4" s="589"/>
      <c r="CV4" s="589"/>
      <c r="CW4" s="589"/>
      <c r="CX4" s="589"/>
      <c r="CY4" s="589"/>
      <c r="CZ4" s="589"/>
      <c r="DA4" s="590"/>
      <c r="DB4" s="588">
        <v>3.9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5365019</v>
      </c>
      <c r="BO5" s="420"/>
      <c r="BP5" s="420"/>
      <c r="BQ5" s="420"/>
      <c r="BR5" s="420"/>
      <c r="BS5" s="420"/>
      <c r="BT5" s="420"/>
      <c r="BU5" s="421"/>
      <c r="BV5" s="419">
        <v>4824341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68.099999999999994</v>
      </c>
      <c r="CU5" s="417"/>
      <c r="CV5" s="417"/>
      <c r="CW5" s="417"/>
      <c r="CX5" s="417"/>
      <c r="CY5" s="417"/>
      <c r="CZ5" s="417"/>
      <c r="DA5" s="418"/>
      <c r="DB5" s="416">
        <v>66.5</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137741</v>
      </c>
      <c r="BO6" s="420"/>
      <c r="BP6" s="420"/>
      <c r="BQ6" s="420"/>
      <c r="BR6" s="420"/>
      <c r="BS6" s="420"/>
      <c r="BT6" s="420"/>
      <c r="BU6" s="421"/>
      <c r="BV6" s="419">
        <v>99193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68.400000000000006</v>
      </c>
      <c r="CU6" s="563"/>
      <c r="CV6" s="563"/>
      <c r="CW6" s="563"/>
      <c r="CX6" s="563"/>
      <c r="CY6" s="563"/>
      <c r="CZ6" s="563"/>
      <c r="DA6" s="564"/>
      <c r="DB6" s="562">
        <v>67</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40391</v>
      </c>
      <c r="BO7" s="420"/>
      <c r="BP7" s="420"/>
      <c r="BQ7" s="420"/>
      <c r="BR7" s="420"/>
      <c r="BS7" s="420"/>
      <c r="BT7" s="420"/>
      <c r="BU7" s="421"/>
      <c r="BV7" s="419">
        <v>1000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2549365</v>
      </c>
      <c r="CU7" s="420"/>
      <c r="CV7" s="420"/>
      <c r="CW7" s="420"/>
      <c r="CX7" s="420"/>
      <c r="CY7" s="420"/>
      <c r="CZ7" s="420"/>
      <c r="DA7" s="421"/>
      <c r="DB7" s="419">
        <v>2538540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97350</v>
      </c>
      <c r="BO8" s="420"/>
      <c r="BP8" s="420"/>
      <c r="BQ8" s="420"/>
      <c r="BR8" s="420"/>
      <c r="BS8" s="420"/>
      <c r="BT8" s="420"/>
      <c r="BU8" s="421"/>
      <c r="BV8" s="419">
        <v>98193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0.13</v>
      </c>
      <c r="CU8" s="523"/>
      <c r="CV8" s="523"/>
      <c r="CW8" s="523"/>
      <c r="CX8" s="523"/>
      <c r="CY8" s="523"/>
      <c r="CZ8" s="523"/>
      <c r="DA8" s="524"/>
      <c r="DB8" s="522">
        <v>0.14000000000000001</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3403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-843</v>
      </c>
      <c r="BO9" s="420"/>
      <c r="BP9" s="420"/>
      <c r="BQ9" s="420"/>
      <c r="BR9" s="420"/>
      <c r="BS9" s="420"/>
      <c r="BT9" s="420"/>
      <c r="BU9" s="421"/>
      <c r="BV9" s="419">
        <v>-5477</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15.4</v>
      </c>
      <c r="CU9" s="417"/>
      <c r="CV9" s="417"/>
      <c r="CW9" s="417"/>
      <c r="CX9" s="417"/>
      <c r="CY9" s="417"/>
      <c r="CZ9" s="417"/>
      <c r="DA9" s="418"/>
      <c r="DB9" s="416">
        <v>14.4</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3906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36135</v>
      </c>
      <c r="BO10" s="420"/>
      <c r="BP10" s="420"/>
      <c r="BQ10" s="420"/>
      <c r="BR10" s="420"/>
      <c r="BS10" s="420"/>
      <c r="BT10" s="420"/>
      <c r="BU10" s="421"/>
      <c r="BV10" s="419">
        <v>15764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3249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36073</v>
      </c>
      <c r="BO12" s="420"/>
      <c r="BP12" s="420"/>
      <c r="BQ12" s="420"/>
      <c r="BR12" s="420"/>
      <c r="BS12" s="420"/>
      <c r="BT12" s="420"/>
      <c r="BU12" s="421"/>
      <c r="BV12" s="419">
        <v>12912</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3216</v>
      </c>
      <c r="S13" s="507"/>
      <c r="T13" s="507"/>
      <c r="U13" s="507"/>
      <c r="V13" s="508"/>
      <c r="W13" s="509" t="s">
        <v>131</v>
      </c>
      <c r="X13" s="405"/>
      <c r="Y13" s="405"/>
      <c r="Z13" s="405"/>
      <c r="AA13" s="405"/>
      <c r="AB13" s="406"/>
      <c r="AC13" s="372">
        <v>161</v>
      </c>
      <c r="AD13" s="373"/>
      <c r="AE13" s="373"/>
      <c r="AF13" s="373"/>
      <c r="AG13" s="374"/>
      <c r="AH13" s="372">
        <v>275</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-781</v>
      </c>
      <c r="BO13" s="420"/>
      <c r="BP13" s="420"/>
      <c r="BQ13" s="420"/>
      <c r="BR13" s="420"/>
      <c r="BS13" s="420"/>
      <c r="BT13" s="420"/>
      <c r="BU13" s="421"/>
      <c r="BV13" s="419">
        <v>-2625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6.7</v>
      </c>
      <c r="CU13" s="417"/>
      <c r="CV13" s="417"/>
      <c r="CW13" s="417"/>
      <c r="CX13" s="417"/>
      <c r="CY13" s="417"/>
      <c r="CZ13" s="417"/>
      <c r="DA13" s="418"/>
      <c r="DB13" s="416">
        <v>5.6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3331</v>
      </c>
      <c r="S14" s="507"/>
      <c r="T14" s="507"/>
      <c r="U14" s="507"/>
      <c r="V14" s="508"/>
      <c r="W14" s="510"/>
      <c r="X14" s="408"/>
      <c r="Y14" s="408"/>
      <c r="Z14" s="408"/>
      <c r="AA14" s="408"/>
      <c r="AB14" s="409"/>
      <c r="AC14" s="499">
        <v>10.3</v>
      </c>
      <c r="AD14" s="500"/>
      <c r="AE14" s="500"/>
      <c r="AF14" s="500"/>
      <c r="AG14" s="501"/>
      <c r="AH14" s="499">
        <v>15.7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3305</v>
      </c>
      <c r="S15" s="507"/>
      <c r="T15" s="507"/>
      <c r="U15" s="507"/>
      <c r="V15" s="508"/>
      <c r="W15" s="509" t="s">
        <v>137</v>
      </c>
      <c r="X15" s="405"/>
      <c r="Y15" s="405"/>
      <c r="Z15" s="405"/>
      <c r="AA15" s="405"/>
      <c r="AB15" s="406"/>
      <c r="AC15" s="372">
        <v>457</v>
      </c>
      <c r="AD15" s="373"/>
      <c r="AE15" s="373"/>
      <c r="AF15" s="373"/>
      <c r="AG15" s="374"/>
      <c r="AH15" s="372">
        <v>489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348964</v>
      </c>
      <c r="BO15" s="449"/>
      <c r="BP15" s="449"/>
      <c r="BQ15" s="449"/>
      <c r="BR15" s="449"/>
      <c r="BS15" s="449"/>
      <c r="BT15" s="449"/>
      <c r="BU15" s="450"/>
      <c r="BV15" s="448">
        <v>329684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29.3</v>
      </c>
      <c r="AD16" s="500"/>
      <c r="AE16" s="500"/>
      <c r="AF16" s="500"/>
      <c r="AG16" s="501"/>
      <c r="AH16" s="499">
        <v>27.8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2464163</v>
      </c>
      <c r="BO16" s="420"/>
      <c r="BP16" s="420"/>
      <c r="BQ16" s="420"/>
      <c r="BR16" s="420"/>
      <c r="BS16" s="420"/>
      <c r="BT16" s="420"/>
      <c r="BU16" s="421"/>
      <c r="BV16" s="419">
        <v>2444191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940</v>
      </c>
      <c r="AD17" s="373"/>
      <c r="AE17" s="373"/>
      <c r="AF17" s="373"/>
      <c r="AG17" s="374"/>
      <c r="AH17" s="372">
        <v>993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424969</v>
      </c>
      <c r="BO17" s="420"/>
      <c r="BP17" s="420"/>
      <c r="BQ17" s="420"/>
      <c r="BR17" s="420"/>
      <c r="BS17" s="420"/>
      <c r="BT17" s="420"/>
      <c r="BU17" s="421"/>
      <c r="BV17" s="419">
        <v>402395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162.59</v>
      </c>
      <c r="M18" s="472"/>
      <c r="N18" s="472"/>
      <c r="O18" s="472"/>
      <c r="P18" s="472"/>
      <c r="Q18" s="472"/>
      <c r="R18" s="473"/>
      <c r="S18" s="473"/>
      <c r="T18" s="473"/>
      <c r="U18" s="473"/>
      <c r="V18" s="474"/>
      <c r="W18" s="490"/>
      <c r="X18" s="491"/>
      <c r="Y18" s="491"/>
      <c r="Z18" s="491"/>
      <c r="AA18" s="491"/>
      <c r="AB18" s="515"/>
      <c r="AC18" s="389">
        <v>60.3</v>
      </c>
      <c r="AD18" s="390"/>
      <c r="AE18" s="390"/>
      <c r="AF18" s="390"/>
      <c r="AG18" s="475"/>
      <c r="AH18" s="389">
        <v>56.5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1755973</v>
      </c>
      <c r="BO18" s="420"/>
      <c r="BP18" s="420"/>
      <c r="BQ18" s="420"/>
      <c r="BR18" s="420"/>
      <c r="BS18" s="420"/>
      <c r="BT18" s="420"/>
      <c r="BU18" s="421"/>
      <c r="BV18" s="419">
        <v>1714103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3186866</v>
      </c>
      <c r="BO19" s="420"/>
      <c r="BP19" s="420"/>
      <c r="BQ19" s="420"/>
      <c r="BR19" s="420"/>
      <c r="BS19" s="420"/>
      <c r="BT19" s="420"/>
      <c r="BU19" s="421"/>
      <c r="BV19" s="419">
        <v>3160571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1597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4055060</v>
      </c>
      <c r="BO22" s="449"/>
      <c r="BP22" s="449"/>
      <c r="BQ22" s="449"/>
      <c r="BR22" s="449"/>
      <c r="BS22" s="449"/>
      <c r="BT22" s="449"/>
      <c r="BU22" s="450"/>
      <c r="BV22" s="448">
        <v>3815037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3250020</v>
      </c>
      <c r="BO23" s="420"/>
      <c r="BP23" s="420"/>
      <c r="BQ23" s="420"/>
      <c r="BR23" s="420"/>
      <c r="BS23" s="420"/>
      <c r="BT23" s="420"/>
      <c r="BU23" s="421"/>
      <c r="BV23" s="419">
        <v>3222376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7500</v>
      </c>
      <c r="R24" s="373"/>
      <c r="S24" s="373"/>
      <c r="T24" s="373"/>
      <c r="U24" s="373"/>
      <c r="V24" s="374"/>
      <c r="W24" s="462"/>
      <c r="X24" s="399"/>
      <c r="Y24" s="400"/>
      <c r="Z24" s="375" t="s">
        <v>162</v>
      </c>
      <c r="AA24" s="376"/>
      <c r="AB24" s="376"/>
      <c r="AC24" s="376"/>
      <c r="AD24" s="376"/>
      <c r="AE24" s="376"/>
      <c r="AF24" s="376"/>
      <c r="AG24" s="377"/>
      <c r="AH24" s="372">
        <v>60</v>
      </c>
      <c r="AI24" s="373"/>
      <c r="AJ24" s="373"/>
      <c r="AK24" s="373"/>
      <c r="AL24" s="374"/>
      <c r="AM24" s="372">
        <v>174120</v>
      </c>
      <c r="AN24" s="373"/>
      <c r="AO24" s="373"/>
      <c r="AP24" s="373"/>
      <c r="AQ24" s="373"/>
      <c r="AR24" s="374"/>
      <c r="AS24" s="372">
        <v>2902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3672392</v>
      </c>
      <c r="BO24" s="420"/>
      <c r="BP24" s="420"/>
      <c r="BQ24" s="420"/>
      <c r="BR24" s="420"/>
      <c r="BS24" s="420"/>
      <c r="BT24" s="420"/>
      <c r="BU24" s="421"/>
      <c r="BV24" s="419">
        <v>3350083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6150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t="s">
        <v>122</v>
      </c>
      <c r="BO25" s="449"/>
      <c r="BP25" s="449"/>
      <c r="BQ25" s="449"/>
      <c r="BR25" s="449"/>
      <c r="BS25" s="449"/>
      <c r="BT25" s="449"/>
      <c r="BU25" s="450"/>
      <c r="BV25" s="448" t="s">
        <v>122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5750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171</v>
      </c>
      <c r="F27" s="376"/>
      <c r="G27" s="376"/>
      <c r="H27" s="376"/>
      <c r="I27" s="376"/>
      <c r="J27" s="376"/>
      <c r="K27" s="377"/>
      <c r="L27" s="372">
        <v>1</v>
      </c>
      <c r="M27" s="373"/>
      <c r="N27" s="373"/>
      <c r="O27" s="373"/>
      <c r="P27" s="374"/>
      <c r="Q27" s="372">
        <v>2320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214227</v>
      </c>
      <c r="BO27" s="454"/>
      <c r="BP27" s="454"/>
      <c r="BQ27" s="454"/>
      <c r="BR27" s="454"/>
      <c r="BS27" s="454"/>
      <c r="BT27" s="454"/>
      <c r="BU27" s="455"/>
      <c r="BV27" s="453">
        <v>214220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1930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499436</v>
      </c>
      <c r="BO28" s="449"/>
      <c r="BP28" s="449"/>
      <c r="BQ28" s="449"/>
      <c r="BR28" s="449"/>
      <c r="BS28" s="449"/>
      <c r="BT28" s="449"/>
      <c r="BU28" s="450"/>
      <c r="BV28" s="448">
        <v>499374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8</v>
      </c>
      <c r="M29" s="373"/>
      <c r="N29" s="373"/>
      <c r="O29" s="373"/>
      <c r="P29" s="374"/>
      <c r="Q29" s="372">
        <v>1700</v>
      </c>
      <c r="R29" s="373"/>
      <c r="S29" s="373"/>
      <c r="T29" s="373"/>
      <c r="U29" s="373"/>
      <c r="V29" s="374"/>
      <c r="W29" s="463"/>
      <c r="X29" s="464"/>
      <c r="Y29" s="465"/>
      <c r="Z29" s="375" t="s">
        <v>178</v>
      </c>
      <c r="AA29" s="376"/>
      <c r="AB29" s="376"/>
      <c r="AC29" s="376"/>
      <c r="AD29" s="376"/>
      <c r="AE29" s="376"/>
      <c r="AF29" s="376"/>
      <c r="AG29" s="377"/>
      <c r="AH29" s="372">
        <v>60</v>
      </c>
      <c r="AI29" s="373"/>
      <c r="AJ29" s="373"/>
      <c r="AK29" s="373"/>
      <c r="AL29" s="374"/>
      <c r="AM29" s="372">
        <v>174120</v>
      </c>
      <c r="AN29" s="373"/>
      <c r="AO29" s="373"/>
      <c r="AP29" s="373"/>
      <c r="AQ29" s="373"/>
      <c r="AR29" s="374"/>
      <c r="AS29" s="372">
        <v>2902</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2196799</v>
      </c>
      <c r="BO29" s="420"/>
      <c r="BP29" s="420"/>
      <c r="BQ29" s="420"/>
      <c r="BR29" s="420"/>
      <c r="BS29" s="420"/>
      <c r="BT29" s="420"/>
      <c r="BU29" s="421"/>
      <c r="BV29" s="419">
        <v>2185323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95.9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3118652</v>
      </c>
      <c r="BO30" s="454"/>
      <c r="BP30" s="454"/>
      <c r="BQ30" s="454"/>
      <c r="BR30" s="454"/>
      <c r="BS30" s="454"/>
      <c r="BT30" s="454"/>
      <c r="BU30" s="455"/>
      <c r="BV30" s="453">
        <v>3362193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国民健康保険病院事業会計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南部桧山衛生処理組合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乙部振興公社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IF('各会計、関係団体の財政状況及び健全化判断比率'!B34="","",'各会計、関係団体の財政状況及び健全化判断比率'!B34)</f>
        <v>公共下水道事業特別会計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檜山広域行政組合</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乙部観光</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介護保険特別会計（保険事業勘定）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9</v>
      </c>
      <c r="BF36" s="367"/>
      <c r="BG36" s="368" t="str">
        <f>IF('各会計、関係団体の財政状況及び健全化判断比率'!B35="","",'各会計、関係団体の財政状況及び健全化判断比率'!B35)</f>
        <v>漁業集落排水事業特別会計</v>
      </c>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渡島・檜山地方税滞納整理機構</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介護保険特別会計（サービス事業勘定）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B+Lwj6lIhH9ZW57RAhkhKuBLyvQkHPi0I6XAPvKw944ZTou5rH5GNpOVLmIQy4c/U/HZ5J9vKGkmjm0Izr1pRw==" saltValue="gw9jBd3/aZDGQ585ACbuz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299353</v>
      </c>
      <c r="S5" s="677"/>
      <c r="T5" s="677"/>
      <c r="U5" s="677"/>
      <c r="V5" s="677"/>
      <c r="W5" s="677"/>
      <c r="X5" s="677"/>
      <c r="Y5" s="702"/>
      <c r="Z5" s="715">
        <v>5.4</v>
      </c>
      <c r="AA5" s="715"/>
      <c r="AB5" s="715"/>
      <c r="AC5" s="715"/>
      <c r="AD5" s="716">
        <v>299353</v>
      </c>
      <c r="AE5" s="716"/>
      <c r="AF5" s="716"/>
      <c r="AG5" s="716"/>
      <c r="AH5" s="716"/>
      <c r="AI5" s="716"/>
      <c r="AJ5" s="716"/>
      <c r="AK5" s="716"/>
      <c r="AL5" s="703">
        <v>11.7</v>
      </c>
      <c r="AM5" s="685"/>
      <c r="AN5" s="685"/>
      <c r="AO5" s="704"/>
      <c r="AP5" s="679" t="s">
        <v>217</v>
      </c>
      <c r="AQ5" s="680"/>
      <c r="AR5" s="680"/>
      <c r="AS5" s="680"/>
      <c r="AT5" s="680"/>
      <c r="AU5" s="680"/>
      <c r="AV5" s="680"/>
      <c r="AW5" s="680"/>
      <c r="AX5" s="680"/>
      <c r="AY5" s="680"/>
      <c r="AZ5" s="680"/>
      <c r="BA5" s="680"/>
      <c r="BB5" s="680"/>
      <c r="BC5" s="680"/>
      <c r="BD5" s="680"/>
      <c r="BE5" s="680"/>
      <c r="BF5" s="681"/>
      <c r="BG5" s="621">
        <v>297730</v>
      </c>
      <c r="BH5" s="622"/>
      <c r="BI5" s="622"/>
      <c r="BJ5" s="622"/>
      <c r="BK5" s="622"/>
      <c r="BL5" s="622"/>
      <c r="BM5" s="622"/>
      <c r="BN5" s="623"/>
      <c r="BO5" s="659">
        <v>99.5</v>
      </c>
      <c r="BP5" s="659"/>
      <c r="BQ5" s="659"/>
      <c r="BR5" s="659"/>
      <c r="BS5" s="660">
        <v>6742</v>
      </c>
      <c r="BT5" s="660"/>
      <c r="BU5" s="660"/>
      <c r="BV5" s="660"/>
      <c r="BW5" s="660"/>
      <c r="BX5" s="660"/>
      <c r="BY5" s="660"/>
      <c r="BZ5" s="660"/>
      <c r="CA5" s="660"/>
      <c r="CB5" s="695"/>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43029</v>
      </c>
      <c r="S6" s="622"/>
      <c r="T6" s="622"/>
      <c r="U6" s="622"/>
      <c r="V6" s="622"/>
      <c r="W6" s="622"/>
      <c r="X6" s="622"/>
      <c r="Y6" s="623"/>
      <c r="Z6" s="659">
        <v>0.8</v>
      </c>
      <c r="AA6" s="659"/>
      <c r="AB6" s="659"/>
      <c r="AC6" s="659"/>
      <c r="AD6" s="660">
        <v>43029</v>
      </c>
      <c r="AE6" s="660"/>
      <c r="AF6" s="660"/>
      <c r="AG6" s="660"/>
      <c r="AH6" s="660"/>
      <c r="AI6" s="660"/>
      <c r="AJ6" s="660"/>
      <c r="AK6" s="660"/>
      <c r="AL6" s="624">
        <v>1.7</v>
      </c>
      <c r="AM6" s="625"/>
      <c r="AN6" s="625"/>
      <c r="AO6" s="661"/>
      <c r="AP6" s="618" t="s">
        <v>222</v>
      </c>
      <c r="AQ6" s="619"/>
      <c r="AR6" s="619"/>
      <c r="AS6" s="619"/>
      <c r="AT6" s="619"/>
      <c r="AU6" s="619"/>
      <c r="AV6" s="619"/>
      <c r="AW6" s="619"/>
      <c r="AX6" s="619"/>
      <c r="AY6" s="619"/>
      <c r="AZ6" s="619"/>
      <c r="BA6" s="619"/>
      <c r="BB6" s="619"/>
      <c r="BC6" s="619"/>
      <c r="BD6" s="619"/>
      <c r="BE6" s="619"/>
      <c r="BF6" s="620"/>
      <c r="BG6" s="621">
        <v>297730</v>
      </c>
      <c r="BH6" s="622"/>
      <c r="BI6" s="622"/>
      <c r="BJ6" s="622"/>
      <c r="BK6" s="622"/>
      <c r="BL6" s="622"/>
      <c r="BM6" s="622"/>
      <c r="BN6" s="623"/>
      <c r="BO6" s="659">
        <v>99.5</v>
      </c>
      <c r="BP6" s="659"/>
      <c r="BQ6" s="659"/>
      <c r="BR6" s="659"/>
      <c r="BS6" s="660">
        <v>6742</v>
      </c>
      <c r="BT6" s="660"/>
      <c r="BU6" s="660"/>
      <c r="BV6" s="660"/>
      <c r="BW6" s="660"/>
      <c r="BX6" s="660"/>
      <c r="BY6" s="660"/>
      <c r="BZ6" s="660"/>
      <c r="CA6" s="660"/>
      <c r="CB6" s="695"/>
      <c r="CD6" s="679" t="s">
        <v>223</v>
      </c>
      <c r="CE6" s="680"/>
      <c r="CF6" s="680"/>
      <c r="CG6" s="680"/>
      <c r="CH6" s="680"/>
      <c r="CI6" s="680"/>
      <c r="CJ6" s="680"/>
      <c r="CK6" s="680"/>
      <c r="CL6" s="680"/>
      <c r="CM6" s="680"/>
      <c r="CN6" s="680"/>
      <c r="CO6" s="680"/>
      <c r="CP6" s="680"/>
      <c r="CQ6" s="681"/>
      <c r="CR6" s="621">
        <v>61553</v>
      </c>
      <c r="CS6" s="622"/>
      <c r="CT6" s="622"/>
      <c r="CU6" s="622"/>
      <c r="CV6" s="622"/>
      <c r="CW6" s="622"/>
      <c r="CX6" s="622"/>
      <c r="CY6" s="623"/>
      <c r="CZ6" s="703">
        <v>1.1000000000000001</v>
      </c>
      <c r="DA6" s="685"/>
      <c r="DB6" s="685"/>
      <c r="DC6" s="705"/>
      <c r="DD6" s="627">
        <v>10120</v>
      </c>
      <c r="DE6" s="622"/>
      <c r="DF6" s="622"/>
      <c r="DG6" s="622"/>
      <c r="DH6" s="622"/>
      <c r="DI6" s="622"/>
      <c r="DJ6" s="622"/>
      <c r="DK6" s="622"/>
      <c r="DL6" s="622"/>
      <c r="DM6" s="622"/>
      <c r="DN6" s="622"/>
      <c r="DO6" s="622"/>
      <c r="DP6" s="623"/>
      <c r="DQ6" s="627">
        <v>56553</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113</v>
      </c>
      <c r="S7" s="622"/>
      <c r="T7" s="622"/>
      <c r="U7" s="622"/>
      <c r="V7" s="622"/>
      <c r="W7" s="622"/>
      <c r="X7" s="622"/>
      <c r="Y7" s="623"/>
      <c r="Z7" s="659">
        <v>0</v>
      </c>
      <c r="AA7" s="659"/>
      <c r="AB7" s="659"/>
      <c r="AC7" s="659"/>
      <c r="AD7" s="660">
        <v>113</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158201</v>
      </c>
      <c r="BH7" s="622"/>
      <c r="BI7" s="622"/>
      <c r="BJ7" s="622"/>
      <c r="BK7" s="622"/>
      <c r="BL7" s="622"/>
      <c r="BM7" s="622"/>
      <c r="BN7" s="623"/>
      <c r="BO7" s="659">
        <v>52.8</v>
      </c>
      <c r="BP7" s="659"/>
      <c r="BQ7" s="659"/>
      <c r="BR7" s="659"/>
      <c r="BS7" s="660">
        <v>6742</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1029766</v>
      </c>
      <c r="CS7" s="622"/>
      <c r="CT7" s="622"/>
      <c r="CU7" s="622"/>
      <c r="CV7" s="622"/>
      <c r="CW7" s="622"/>
      <c r="CX7" s="622"/>
      <c r="CY7" s="623"/>
      <c r="CZ7" s="659">
        <v>19.2</v>
      </c>
      <c r="DA7" s="659"/>
      <c r="DB7" s="659"/>
      <c r="DC7" s="659"/>
      <c r="DD7" s="627">
        <v>27782</v>
      </c>
      <c r="DE7" s="622"/>
      <c r="DF7" s="622"/>
      <c r="DG7" s="622"/>
      <c r="DH7" s="622"/>
      <c r="DI7" s="622"/>
      <c r="DJ7" s="622"/>
      <c r="DK7" s="622"/>
      <c r="DL7" s="622"/>
      <c r="DM7" s="622"/>
      <c r="DN7" s="622"/>
      <c r="DO7" s="622"/>
      <c r="DP7" s="623"/>
      <c r="DQ7" s="627">
        <v>812707</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1052</v>
      </c>
      <c r="S8" s="622"/>
      <c r="T8" s="622"/>
      <c r="U8" s="622"/>
      <c r="V8" s="622"/>
      <c r="W8" s="622"/>
      <c r="X8" s="622"/>
      <c r="Y8" s="623"/>
      <c r="Z8" s="659">
        <v>0</v>
      </c>
      <c r="AA8" s="659"/>
      <c r="AB8" s="659"/>
      <c r="AC8" s="659"/>
      <c r="AD8" s="660">
        <v>1052</v>
      </c>
      <c r="AE8" s="660"/>
      <c r="AF8" s="660"/>
      <c r="AG8" s="660"/>
      <c r="AH8" s="660"/>
      <c r="AI8" s="660"/>
      <c r="AJ8" s="660"/>
      <c r="AK8" s="660"/>
      <c r="AL8" s="624">
        <v>0</v>
      </c>
      <c r="AM8" s="625"/>
      <c r="AN8" s="625"/>
      <c r="AO8" s="661"/>
      <c r="AP8" s="618" t="s">
        <v>228</v>
      </c>
      <c r="AQ8" s="619"/>
      <c r="AR8" s="619"/>
      <c r="AS8" s="619"/>
      <c r="AT8" s="619"/>
      <c r="AU8" s="619"/>
      <c r="AV8" s="619"/>
      <c r="AW8" s="619"/>
      <c r="AX8" s="619"/>
      <c r="AY8" s="619"/>
      <c r="AZ8" s="619"/>
      <c r="BA8" s="619"/>
      <c r="BB8" s="619"/>
      <c r="BC8" s="619"/>
      <c r="BD8" s="619"/>
      <c r="BE8" s="619"/>
      <c r="BF8" s="620"/>
      <c r="BG8" s="621">
        <v>5224</v>
      </c>
      <c r="BH8" s="622"/>
      <c r="BI8" s="622"/>
      <c r="BJ8" s="622"/>
      <c r="BK8" s="622"/>
      <c r="BL8" s="622"/>
      <c r="BM8" s="622"/>
      <c r="BN8" s="623"/>
      <c r="BO8" s="659">
        <v>1.7</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1229615</v>
      </c>
      <c r="CS8" s="622"/>
      <c r="CT8" s="622"/>
      <c r="CU8" s="622"/>
      <c r="CV8" s="622"/>
      <c r="CW8" s="622"/>
      <c r="CX8" s="622"/>
      <c r="CY8" s="623"/>
      <c r="CZ8" s="659">
        <v>22.9</v>
      </c>
      <c r="DA8" s="659"/>
      <c r="DB8" s="659"/>
      <c r="DC8" s="659"/>
      <c r="DD8" s="627">
        <v>17886</v>
      </c>
      <c r="DE8" s="622"/>
      <c r="DF8" s="622"/>
      <c r="DG8" s="622"/>
      <c r="DH8" s="622"/>
      <c r="DI8" s="622"/>
      <c r="DJ8" s="622"/>
      <c r="DK8" s="622"/>
      <c r="DL8" s="622"/>
      <c r="DM8" s="622"/>
      <c r="DN8" s="622"/>
      <c r="DO8" s="622"/>
      <c r="DP8" s="623"/>
      <c r="DQ8" s="627">
        <v>502375</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1212</v>
      </c>
      <c r="S9" s="622"/>
      <c r="T9" s="622"/>
      <c r="U9" s="622"/>
      <c r="V9" s="622"/>
      <c r="W9" s="622"/>
      <c r="X9" s="622"/>
      <c r="Y9" s="623"/>
      <c r="Z9" s="659">
        <v>0</v>
      </c>
      <c r="AA9" s="659"/>
      <c r="AB9" s="659"/>
      <c r="AC9" s="659"/>
      <c r="AD9" s="660">
        <v>1212</v>
      </c>
      <c r="AE9" s="660"/>
      <c r="AF9" s="660"/>
      <c r="AG9" s="660"/>
      <c r="AH9" s="660"/>
      <c r="AI9" s="660"/>
      <c r="AJ9" s="660"/>
      <c r="AK9" s="660"/>
      <c r="AL9" s="624">
        <v>0</v>
      </c>
      <c r="AM9" s="625"/>
      <c r="AN9" s="625"/>
      <c r="AO9" s="661"/>
      <c r="AP9" s="618" t="s">
        <v>231</v>
      </c>
      <c r="AQ9" s="619"/>
      <c r="AR9" s="619"/>
      <c r="AS9" s="619"/>
      <c r="AT9" s="619"/>
      <c r="AU9" s="619"/>
      <c r="AV9" s="619"/>
      <c r="AW9" s="619"/>
      <c r="AX9" s="619"/>
      <c r="AY9" s="619"/>
      <c r="AZ9" s="619"/>
      <c r="BA9" s="619"/>
      <c r="BB9" s="619"/>
      <c r="BC9" s="619"/>
      <c r="BD9" s="619"/>
      <c r="BE9" s="619"/>
      <c r="BF9" s="620"/>
      <c r="BG9" s="621">
        <v>125781</v>
      </c>
      <c r="BH9" s="622"/>
      <c r="BI9" s="622"/>
      <c r="BJ9" s="622"/>
      <c r="BK9" s="622"/>
      <c r="BL9" s="622"/>
      <c r="BM9" s="622"/>
      <c r="BN9" s="623"/>
      <c r="BO9" s="659">
        <v>42</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419068</v>
      </c>
      <c r="CS9" s="622"/>
      <c r="CT9" s="622"/>
      <c r="CU9" s="622"/>
      <c r="CV9" s="622"/>
      <c r="CW9" s="622"/>
      <c r="CX9" s="622"/>
      <c r="CY9" s="623"/>
      <c r="CZ9" s="659">
        <v>7.8</v>
      </c>
      <c r="DA9" s="659"/>
      <c r="DB9" s="659"/>
      <c r="DC9" s="659"/>
      <c r="DD9" s="627" t="s">
        <v>122</v>
      </c>
      <c r="DE9" s="622"/>
      <c r="DF9" s="622"/>
      <c r="DG9" s="622"/>
      <c r="DH9" s="622"/>
      <c r="DI9" s="622"/>
      <c r="DJ9" s="622"/>
      <c r="DK9" s="622"/>
      <c r="DL9" s="622"/>
      <c r="DM9" s="622"/>
      <c r="DN9" s="622"/>
      <c r="DO9" s="622"/>
      <c r="DP9" s="623"/>
      <c r="DQ9" s="627">
        <v>330065</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8646</v>
      </c>
      <c r="BH10" s="622"/>
      <c r="BI10" s="622"/>
      <c r="BJ10" s="622"/>
      <c r="BK10" s="622"/>
      <c r="BL10" s="622"/>
      <c r="BM10" s="622"/>
      <c r="BN10" s="623"/>
      <c r="BO10" s="659">
        <v>2.9</v>
      </c>
      <c r="BP10" s="659"/>
      <c r="BQ10" s="659"/>
      <c r="BR10" s="659"/>
      <c r="BS10" s="660">
        <v>1442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5251</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5251</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85664</v>
      </c>
      <c r="S11" s="622"/>
      <c r="T11" s="622"/>
      <c r="U11" s="622"/>
      <c r="V11" s="622"/>
      <c r="W11" s="622"/>
      <c r="X11" s="622"/>
      <c r="Y11" s="623"/>
      <c r="Z11" s="624">
        <v>1.6</v>
      </c>
      <c r="AA11" s="625"/>
      <c r="AB11" s="625"/>
      <c r="AC11" s="626"/>
      <c r="AD11" s="627">
        <v>85664</v>
      </c>
      <c r="AE11" s="622"/>
      <c r="AF11" s="622"/>
      <c r="AG11" s="622"/>
      <c r="AH11" s="622"/>
      <c r="AI11" s="622"/>
      <c r="AJ11" s="622"/>
      <c r="AK11" s="623"/>
      <c r="AL11" s="624">
        <v>3.3</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18550</v>
      </c>
      <c r="BH11" s="622"/>
      <c r="BI11" s="622"/>
      <c r="BJ11" s="622"/>
      <c r="BK11" s="622"/>
      <c r="BL11" s="622"/>
      <c r="BM11" s="622"/>
      <c r="BN11" s="623"/>
      <c r="BO11" s="659">
        <v>6.2</v>
      </c>
      <c r="BP11" s="659"/>
      <c r="BQ11" s="659"/>
      <c r="BR11" s="659"/>
      <c r="BS11" s="660">
        <v>5300</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385123</v>
      </c>
      <c r="CS11" s="622"/>
      <c r="CT11" s="622"/>
      <c r="CU11" s="622"/>
      <c r="CV11" s="622"/>
      <c r="CW11" s="622"/>
      <c r="CX11" s="622"/>
      <c r="CY11" s="623"/>
      <c r="CZ11" s="659">
        <v>7.2</v>
      </c>
      <c r="DA11" s="659"/>
      <c r="DB11" s="659"/>
      <c r="DC11" s="659"/>
      <c r="DD11" s="627">
        <v>219764</v>
      </c>
      <c r="DE11" s="622"/>
      <c r="DF11" s="622"/>
      <c r="DG11" s="622"/>
      <c r="DH11" s="622"/>
      <c r="DI11" s="622"/>
      <c r="DJ11" s="622"/>
      <c r="DK11" s="622"/>
      <c r="DL11" s="622"/>
      <c r="DM11" s="622"/>
      <c r="DN11" s="622"/>
      <c r="DO11" s="622"/>
      <c r="DP11" s="623"/>
      <c r="DQ11" s="627">
        <v>137076</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94895</v>
      </c>
      <c r="BH12" s="622"/>
      <c r="BI12" s="622"/>
      <c r="BJ12" s="622"/>
      <c r="BK12" s="622"/>
      <c r="BL12" s="622"/>
      <c r="BM12" s="622"/>
      <c r="BN12" s="623"/>
      <c r="BO12" s="659">
        <v>31.7</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245309</v>
      </c>
      <c r="CS12" s="622"/>
      <c r="CT12" s="622"/>
      <c r="CU12" s="622"/>
      <c r="CV12" s="622"/>
      <c r="CW12" s="622"/>
      <c r="CX12" s="622"/>
      <c r="CY12" s="623"/>
      <c r="CZ12" s="659">
        <v>4.5999999999999996</v>
      </c>
      <c r="DA12" s="659"/>
      <c r="DB12" s="659"/>
      <c r="DC12" s="659"/>
      <c r="DD12" s="627">
        <v>140827</v>
      </c>
      <c r="DE12" s="622"/>
      <c r="DF12" s="622"/>
      <c r="DG12" s="622"/>
      <c r="DH12" s="622"/>
      <c r="DI12" s="622"/>
      <c r="DJ12" s="622"/>
      <c r="DK12" s="622"/>
      <c r="DL12" s="622"/>
      <c r="DM12" s="622"/>
      <c r="DN12" s="622"/>
      <c r="DO12" s="622"/>
      <c r="DP12" s="623"/>
      <c r="DQ12" s="627">
        <v>96067</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93386</v>
      </c>
      <c r="BH13" s="622"/>
      <c r="BI13" s="622"/>
      <c r="BJ13" s="622"/>
      <c r="BK13" s="622"/>
      <c r="BL13" s="622"/>
      <c r="BM13" s="622"/>
      <c r="BN13" s="623"/>
      <c r="BO13" s="659">
        <v>31.2</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737490</v>
      </c>
      <c r="CS13" s="622"/>
      <c r="CT13" s="622"/>
      <c r="CU13" s="622"/>
      <c r="CV13" s="622"/>
      <c r="CW13" s="622"/>
      <c r="CX13" s="622"/>
      <c r="CY13" s="623"/>
      <c r="CZ13" s="659">
        <v>13.7</v>
      </c>
      <c r="DA13" s="659"/>
      <c r="DB13" s="659"/>
      <c r="DC13" s="659"/>
      <c r="DD13" s="627">
        <v>543174</v>
      </c>
      <c r="DE13" s="622"/>
      <c r="DF13" s="622"/>
      <c r="DG13" s="622"/>
      <c r="DH13" s="622"/>
      <c r="DI13" s="622"/>
      <c r="DJ13" s="622"/>
      <c r="DK13" s="622"/>
      <c r="DL13" s="622"/>
      <c r="DM13" s="622"/>
      <c r="DN13" s="622"/>
      <c r="DO13" s="622"/>
      <c r="DP13" s="623"/>
      <c r="DQ13" s="627">
        <v>213540</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319</v>
      </c>
      <c r="S14" s="622"/>
      <c r="T14" s="622"/>
      <c r="U14" s="622"/>
      <c r="V14" s="622"/>
      <c r="W14" s="622"/>
      <c r="X14" s="622"/>
      <c r="Y14" s="623"/>
      <c r="Z14" s="659">
        <v>0</v>
      </c>
      <c r="AA14" s="659"/>
      <c r="AB14" s="659"/>
      <c r="AC14" s="659"/>
      <c r="AD14" s="660">
        <v>319</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11197</v>
      </c>
      <c r="BH14" s="622"/>
      <c r="BI14" s="622"/>
      <c r="BJ14" s="622"/>
      <c r="BK14" s="622"/>
      <c r="BL14" s="622"/>
      <c r="BM14" s="622"/>
      <c r="BN14" s="623"/>
      <c r="BO14" s="659">
        <v>3.7</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398643</v>
      </c>
      <c r="CS14" s="622"/>
      <c r="CT14" s="622"/>
      <c r="CU14" s="622"/>
      <c r="CV14" s="622"/>
      <c r="CW14" s="622"/>
      <c r="CX14" s="622"/>
      <c r="CY14" s="623"/>
      <c r="CZ14" s="659">
        <v>7.4</v>
      </c>
      <c r="DA14" s="659"/>
      <c r="DB14" s="659"/>
      <c r="DC14" s="659"/>
      <c r="DD14" s="627">
        <v>228514</v>
      </c>
      <c r="DE14" s="622"/>
      <c r="DF14" s="622"/>
      <c r="DG14" s="622"/>
      <c r="DH14" s="622"/>
      <c r="DI14" s="622"/>
      <c r="DJ14" s="622"/>
      <c r="DK14" s="622"/>
      <c r="DL14" s="622"/>
      <c r="DM14" s="622"/>
      <c r="DN14" s="622"/>
      <c r="DO14" s="622"/>
      <c r="DP14" s="623"/>
      <c r="DQ14" s="627">
        <v>169543</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33437</v>
      </c>
      <c r="BH15" s="622"/>
      <c r="BI15" s="622"/>
      <c r="BJ15" s="622"/>
      <c r="BK15" s="622"/>
      <c r="BL15" s="622"/>
      <c r="BM15" s="622"/>
      <c r="BN15" s="623"/>
      <c r="BO15" s="659">
        <v>11.2</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335232</v>
      </c>
      <c r="CS15" s="622"/>
      <c r="CT15" s="622"/>
      <c r="CU15" s="622"/>
      <c r="CV15" s="622"/>
      <c r="CW15" s="622"/>
      <c r="CX15" s="622"/>
      <c r="CY15" s="623"/>
      <c r="CZ15" s="659">
        <v>6.2</v>
      </c>
      <c r="DA15" s="659"/>
      <c r="DB15" s="659"/>
      <c r="DC15" s="659"/>
      <c r="DD15" s="627">
        <v>84962</v>
      </c>
      <c r="DE15" s="622"/>
      <c r="DF15" s="622"/>
      <c r="DG15" s="622"/>
      <c r="DH15" s="622"/>
      <c r="DI15" s="622"/>
      <c r="DJ15" s="622"/>
      <c r="DK15" s="622"/>
      <c r="DL15" s="622"/>
      <c r="DM15" s="622"/>
      <c r="DN15" s="622"/>
      <c r="DO15" s="622"/>
      <c r="DP15" s="623"/>
      <c r="DQ15" s="627">
        <v>234008</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3845</v>
      </c>
      <c r="S16" s="622"/>
      <c r="T16" s="622"/>
      <c r="U16" s="622"/>
      <c r="V16" s="622"/>
      <c r="W16" s="622"/>
      <c r="X16" s="622"/>
      <c r="Y16" s="623"/>
      <c r="Z16" s="659">
        <v>0.1</v>
      </c>
      <c r="AA16" s="659"/>
      <c r="AB16" s="659"/>
      <c r="AC16" s="659"/>
      <c r="AD16" s="660">
        <v>3845</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5235</v>
      </c>
      <c r="S17" s="622"/>
      <c r="T17" s="622"/>
      <c r="U17" s="622"/>
      <c r="V17" s="622"/>
      <c r="W17" s="622"/>
      <c r="X17" s="622"/>
      <c r="Y17" s="623"/>
      <c r="Z17" s="659">
        <v>0.1</v>
      </c>
      <c r="AA17" s="659"/>
      <c r="AB17" s="659"/>
      <c r="AC17" s="659"/>
      <c r="AD17" s="660">
        <v>5235</v>
      </c>
      <c r="AE17" s="660"/>
      <c r="AF17" s="660"/>
      <c r="AG17" s="660"/>
      <c r="AH17" s="660"/>
      <c r="AI17" s="660"/>
      <c r="AJ17" s="660"/>
      <c r="AK17" s="660"/>
      <c r="AL17" s="624">
        <v>0.2</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517969</v>
      </c>
      <c r="CS17" s="622"/>
      <c r="CT17" s="622"/>
      <c r="CU17" s="622"/>
      <c r="CV17" s="622"/>
      <c r="CW17" s="622"/>
      <c r="CX17" s="622"/>
      <c r="CY17" s="623"/>
      <c r="CZ17" s="659">
        <v>9.6999999999999993</v>
      </c>
      <c r="DA17" s="659"/>
      <c r="DB17" s="659"/>
      <c r="DC17" s="659"/>
      <c r="DD17" s="627" t="s">
        <v>122</v>
      </c>
      <c r="DE17" s="622"/>
      <c r="DF17" s="622"/>
      <c r="DG17" s="622"/>
      <c r="DH17" s="622"/>
      <c r="DI17" s="622"/>
      <c r="DJ17" s="622"/>
      <c r="DK17" s="622"/>
      <c r="DL17" s="622"/>
      <c r="DM17" s="622"/>
      <c r="DN17" s="622"/>
      <c r="DO17" s="622"/>
      <c r="DP17" s="623"/>
      <c r="DQ17" s="627">
        <v>491940</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971</v>
      </c>
      <c r="S18" s="622"/>
      <c r="T18" s="622"/>
      <c r="U18" s="622"/>
      <c r="V18" s="622"/>
      <c r="W18" s="622"/>
      <c r="X18" s="622"/>
      <c r="Y18" s="623"/>
      <c r="Z18" s="659">
        <v>0</v>
      </c>
      <c r="AA18" s="659"/>
      <c r="AB18" s="659"/>
      <c r="AC18" s="659"/>
      <c r="AD18" s="660">
        <v>971</v>
      </c>
      <c r="AE18" s="660"/>
      <c r="AF18" s="660"/>
      <c r="AG18" s="660"/>
      <c r="AH18" s="660"/>
      <c r="AI18" s="660"/>
      <c r="AJ18" s="660"/>
      <c r="AK18" s="660"/>
      <c r="AL18" s="624">
        <v>0</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971</v>
      </c>
      <c r="S19" s="622"/>
      <c r="T19" s="622"/>
      <c r="U19" s="622"/>
      <c r="V19" s="622"/>
      <c r="W19" s="622"/>
      <c r="X19" s="622"/>
      <c r="Y19" s="623"/>
      <c r="Z19" s="659">
        <v>0</v>
      </c>
      <c r="AA19" s="659"/>
      <c r="AB19" s="659"/>
      <c r="AC19" s="659"/>
      <c r="AD19" s="660">
        <v>971</v>
      </c>
      <c r="AE19" s="660"/>
      <c r="AF19" s="660"/>
      <c r="AG19" s="660"/>
      <c r="AH19" s="660"/>
      <c r="AI19" s="660"/>
      <c r="AJ19" s="660"/>
      <c r="AK19" s="660"/>
      <c r="AL19" s="624">
        <v>0</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1623</v>
      </c>
      <c r="BH19" s="622"/>
      <c r="BI19" s="622"/>
      <c r="BJ19" s="622"/>
      <c r="BK19" s="622"/>
      <c r="BL19" s="622"/>
      <c r="BM19" s="622"/>
      <c r="BN19" s="623"/>
      <c r="BO19" s="659">
        <v>0.5</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263</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1623</v>
      </c>
      <c r="BH20" s="622"/>
      <c r="BI20" s="622"/>
      <c r="BJ20" s="622"/>
      <c r="BK20" s="622"/>
      <c r="BL20" s="622"/>
      <c r="BM20" s="622"/>
      <c r="BN20" s="623"/>
      <c r="BO20" s="659">
        <v>0.5</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5365019</v>
      </c>
      <c r="CS20" s="622"/>
      <c r="CT20" s="622"/>
      <c r="CU20" s="622"/>
      <c r="CV20" s="622"/>
      <c r="CW20" s="622"/>
      <c r="CX20" s="622"/>
      <c r="CY20" s="623"/>
      <c r="CZ20" s="659">
        <v>100</v>
      </c>
      <c r="DA20" s="659"/>
      <c r="DB20" s="659"/>
      <c r="DC20" s="659"/>
      <c r="DD20" s="627">
        <v>1273029</v>
      </c>
      <c r="DE20" s="622"/>
      <c r="DF20" s="622"/>
      <c r="DG20" s="622"/>
      <c r="DH20" s="622"/>
      <c r="DI20" s="622"/>
      <c r="DJ20" s="622"/>
      <c r="DK20" s="622"/>
      <c r="DL20" s="622"/>
      <c r="DM20" s="622"/>
      <c r="DN20" s="622"/>
      <c r="DO20" s="622"/>
      <c r="DP20" s="623"/>
      <c r="DQ20" s="627">
        <v>3049125</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2386067</v>
      </c>
      <c r="S21" s="622"/>
      <c r="T21" s="622"/>
      <c r="U21" s="622"/>
      <c r="V21" s="622"/>
      <c r="W21" s="622"/>
      <c r="X21" s="622"/>
      <c r="Y21" s="623"/>
      <c r="Z21" s="659">
        <v>43.4</v>
      </c>
      <c r="AA21" s="659"/>
      <c r="AB21" s="659"/>
      <c r="AC21" s="659"/>
      <c r="AD21" s="660">
        <v>2115199</v>
      </c>
      <c r="AE21" s="660"/>
      <c r="AF21" s="660"/>
      <c r="AG21" s="660"/>
      <c r="AH21" s="660"/>
      <c r="AI21" s="660"/>
      <c r="AJ21" s="660"/>
      <c r="AK21" s="660"/>
      <c r="AL21" s="624">
        <v>82.4</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1623</v>
      </c>
      <c r="BH21" s="622"/>
      <c r="BI21" s="622"/>
      <c r="BJ21" s="622"/>
      <c r="BK21" s="622"/>
      <c r="BL21" s="622"/>
      <c r="BM21" s="622"/>
      <c r="BN21" s="623"/>
      <c r="BO21" s="659">
        <v>0.5</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2115199</v>
      </c>
      <c r="S22" s="622"/>
      <c r="T22" s="622"/>
      <c r="U22" s="622"/>
      <c r="V22" s="622"/>
      <c r="W22" s="622"/>
      <c r="X22" s="622"/>
      <c r="Y22" s="623"/>
      <c r="Z22" s="659">
        <v>38.4</v>
      </c>
      <c r="AA22" s="659"/>
      <c r="AB22" s="659"/>
      <c r="AC22" s="659"/>
      <c r="AD22" s="660">
        <v>2115199</v>
      </c>
      <c r="AE22" s="660"/>
      <c r="AF22" s="660"/>
      <c r="AG22" s="660"/>
      <c r="AH22" s="660"/>
      <c r="AI22" s="660"/>
      <c r="AJ22" s="660"/>
      <c r="AK22" s="660"/>
      <c r="AL22" s="624">
        <v>82.4</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270868</v>
      </c>
      <c r="S23" s="622"/>
      <c r="T23" s="622"/>
      <c r="U23" s="622"/>
      <c r="V23" s="622"/>
      <c r="W23" s="622"/>
      <c r="X23" s="622"/>
      <c r="Y23" s="623"/>
      <c r="Z23" s="659">
        <v>4.9000000000000004</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280</v>
      </c>
      <c r="CE24" s="680"/>
      <c r="CF24" s="680"/>
      <c r="CG24" s="680"/>
      <c r="CH24" s="680"/>
      <c r="CI24" s="680"/>
      <c r="CJ24" s="680"/>
      <c r="CK24" s="680"/>
      <c r="CL24" s="680"/>
      <c r="CM24" s="680"/>
      <c r="CN24" s="680"/>
      <c r="CO24" s="680"/>
      <c r="CP24" s="680"/>
      <c r="CQ24" s="681"/>
      <c r="CR24" s="676">
        <v>1433379</v>
      </c>
      <c r="CS24" s="677"/>
      <c r="CT24" s="677"/>
      <c r="CU24" s="677"/>
      <c r="CV24" s="677"/>
      <c r="CW24" s="677"/>
      <c r="CX24" s="677"/>
      <c r="CY24" s="702"/>
      <c r="CZ24" s="703">
        <v>26.7</v>
      </c>
      <c r="DA24" s="685"/>
      <c r="DB24" s="685"/>
      <c r="DC24" s="705"/>
      <c r="DD24" s="701">
        <v>1229040</v>
      </c>
      <c r="DE24" s="677"/>
      <c r="DF24" s="677"/>
      <c r="DG24" s="677"/>
      <c r="DH24" s="677"/>
      <c r="DI24" s="677"/>
      <c r="DJ24" s="677"/>
      <c r="DK24" s="702"/>
      <c r="DL24" s="701">
        <v>1098498</v>
      </c>
      <c r="DM24" s="677"/>
      <c r="DN24" s="677"/>
      <c r="DO24" s="677"/>
      <c r="DP24" s="677"/>
      <c r="DQ24" s="677"/>
      <c r="DR24" s="677"/>
      <c r="DS24" s="677"/>
      <c r="DT24" s="677"/>
      <c r="DU24" s="677"/>
      <c r="DV24" s="702"/>
      <c r="DW24" s="703">
        <v>42.6</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2826860</v>
      </c>
      <c r="S25" s="622"/>
      <c r="T25" s="622"/>
      <c r="U25" s="622"/>
      <c r="V25" s="622"/>
      <c r="W25" s="622"/>
      <c r="X25" s="622"/>
      <c r="Y25" s="623"/>
      <c r="Z25" s="659">
        <v>51.4</v>
      </c>
      <c r="AA25" s="659"/>
      <c r="AB25" s="659"/>
      <c r="AC25" s="659"/>
      <c r="AD25" s="660">
        <v>2555992</v>
      </c>
      <c r="AE25" s="660"/>
      <c r="AF25" s="660"/>
      <c r="AG25" s="660"/>
      <c r="AH25" s="660"/>
      <c r="AI25" s="660"/>
      <c r="AJ25" s="660"/>
      <c r="AK25" s="660"/>
      <c r="AL25" s="624">
        <v>99.6</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646704</v>
      </c>
      <c r="CS25" s="634"/>
      <c r="CT25" s="634"/>
      <c r="CU25" s="634"/>
      <c r="CV25" s="634"/>
      <c r="CW25" s="634"/>
      <c r="CX25" s="634"/>
      <c r="CY25" s="635"/>
      <c r="CZ25" s="624">
        <v>12.1</v>
      </c>
      <c r="DA25" s="636"/>
      <c r="DB25" s="636"/>
      <c r="DC25" s="637"/>
      <c r="DD25" s="627">
        <v>601411</v>
      </c>
      <c r="DE25" s="634"/>
      <c r="DF25" s="634"/>
      <c r="DG25" s="634"/>
      <c r="DH25" s="634"/>
      <c r="DI25" s="634"/>
      <c r="DJ25" s="634"/>
      <c r="DK25" s="635"/>
      <c r="DL25" s="627">
        <v>531211</v>
      </c>
      <c r="DM25" s="634"/>
      <c r="DN25" s="634"/>
      <c r="DO25" s="634"/>
      <c r="DP25" s="634"/>
      <c r="DQ25" s="634"/>
      <c r="DR25" s="634"/>
      <c r="DS25" s="634"/>
      <c r="DT25" s="634"/>
      <c r="DU25" s="634"/>
      <c r="DV25" s="635"/>
      <c r="DW25" s="624">
        <v>20.6</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360845</v>
      </c>
      <c r="CS26" s="622"/>
      <c r="CT26" s="622"/>
      <c r="CU26" s="622"/>
      <c r="CV26" s="622"/>
      <c r="CW26" s="622"/>
      <c r="CX26" s="622"/>
      <c r="CY26" s="623"/>
      <c r="CZ26" s="624">
        <v>6.7</v>
      </c>
      <c r="DA26" s="636"/>
      <c r="DB26" s="636"/>
      <c r="DC26" s="637"/>
      <c r="DD26" s="627">
        <v>333317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8007</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299353</v>
      </c>
      <c r="BH27" s="622"/>
      <c r="BI27" s="622"/>
      <c r="BJ27" s="622"/>
      <c r="BK27" s="622"/>
      <c r="BL27" s="622"/>
      <c r="BM27" s="622"/>
      <c r="BN27" s="623"/>
      <c r="BO27" s="659">
        <v>100</v>
      </c>
      <c r="BP27" s="659"/>
      <c r="BQ27" s="659"/>
      <c r="BR27" s="659"/>
      <c r="BS27" s="660">
        <v>6742</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268706</v>
      </c>
      <c r="CS27" s="634"/>
      <c r="CT27" s="634"/>
      <c r="CU27" s="634"/>
      <c r="CV27" s="634"/>
      <c r="CW27" s="634"/>
      <c r="CX27" s="634"/>
      <c r="CY27" s="635"/>
      <c r="CZ27" s="624">
        <v>5</v>
      </c>
      <c r="DA27" s="636"/>
      <c r="DB27" s="636"/>
      <c r="DC27" s="637"/>
      <c r="DD27" s="627">
        <v>135689</v>
      </c>
      <c r="DE27" s="634"/>
      <c r="DF27" s="634"/>
      <c r="DG27" s="634"/>
      <c r="DH27" s="634"/>
      <c r="DI27" s="634"/>
      <c r="DJ27" s="634"/>
      <c r="DK27" s="635"/>
      <c r="DL27" s="627">
        <v>75347</v>
      </c>
      <c r="DM27" s="634"/>
      <c r="DN27" s="634"/>
      <c r="DO27" s="634"/>
      <c r="DP27" s="634"/>
      <c r="DQ27" s="634"/>
      <c r="DR27" s="634"/>
      <c r="DS27" s="634"/>
      <c r="DT27" s="634"/>
      <c r="DU27" s="634"/>
      <c r="DV27" s="635"/>
      <c r="DW27" s="624">
        <v>2.9</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72794</v>
      </c>
      <c r="S28" s="622"/>
      <c r="T28" s="622"/>
      <c r="U28" s="622"/>
      <c r="V28" s="622"/>
      <c r="W28" s="622"/>
      <c r="X28" s="622"/>
      <c r="Y28" s="623"/>
      <c r="Z28" s="659">
        <v>1.3</v>
      </c>
      <c r="AA28" s="659"/>
      <c r="AB28" s="659"/>
      <c r="AC28" s="659"/>
      <c r="AD28" s="660">
        <v>1314</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517969</v>
      </c>
      <c r="CS28" s="622"/>
      <c r="CT28" s="622"/>
      <c r="CU28" s="622"/>
      <c r="CV28" s="622"/>
      <c r="CW28" s="622"/>
      <c r="CX28" s="622"/>
      <c r="CY28" s="623"/>
      <c r="CZ28" s="624">
        <v>9.6999999999999993</v>
      </c>
      <c r="DA28" s="636"/>
      <c r="DB28" s="636"/>
      <c r="DC28" s="637"/>
      <c r="DD28" s="627">
        <v>491940</v>
      </c>
      <c r="DE28" s="622"/>
      <c r="DF28" s="622"/>
      <c r="DG28" s="622"/>
      <c r="DH28" s="622"/>
      <c r="DI28" s="622"/>
      <c r="DJ28" s="622"/>
      <c r="DK28" s="623"/>
      <c r="DL28" s="627">
        <v>491940</v>
      </c>
      <c r="DM28" s="622"/>
      <c r="DN28" s="622"/>
      <c r="DO28" s="622"/>
      <c r="DP28" s="622"/>
      <c r="DQ28" s="622"/>
      <c r="DR28" s="622"/>
      <c r="DS28" s="622"/>
      <c r="DT28" s="622"/>
      <c r="DU28" s="622"/>
      <c r="DV28" s="623"/>
      <c r="DW28" s="624">
        <v>19.100000000000001</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2011</v>
      </c>
      <c r="S29" s="622"/>
      <c r="T29" s="622"/>
      <c r="U29" s="622"/>
      <c r="V29" s="622"/>
      <c r="W29" s="622"/>
      <c r="X29" s="622"/>
      <c r="Y29" s="623"/>
      <c r="Z29" s="659">
        <v>0</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517961</v>
      </c>
      <c r="CS29" s="634"/>
      <c r="CT29" s="634"/>
      <c r="CU29" s="634"/>
      <c r="CV29" s="634"/>
      <c r="CW29" s="634"/>
      <c r="CX29" s="634"/>
      <c r="CY29" s="635"/>
      <c r="CZ29" s="624">
        <v>9.6999999999999993</v>
      </c>
      <c r="DA29" s="636"/>
      <c r="DB29" s="636"/>
      <c r="DC29" s="637"/>
      <c r="DD29" s="627">
        <v>491932</v>
      </c>
      <c r="DE29" s="634"/>
      <c r="DF29" s="634"/>
      <c r="DG29" s="634"/>
      <c r="DH29" s="634"/>
      <c r="DI29" s="634"/>
      <c r="DJ29" s="634"/>
      <c r="DK29" s="635"/>
      <c r="DL29" s="627">
        <v>491932</v>
      </c>
      <c r="DM29" s="634"/>
      <c r="DN29" s="634"/>
      <c r="DO29" s="634"/>
      <c r="DP29" s="634"/>
      <c r="DQ29" s="634"/>
      <c r="DR29" s="634"/>
      <c r="DS29" s="634"/>
      <c r="DT29" s="634"/>
      <c r="DU29" s="634"/>
      <c r="DV29" s="635"/>
      <c r="DW29" s="624">
        <v>19.100000000000001</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547547</v>
      </c>
      <c r="S30" s="622"/>
      <c r="T30" s="622"/>
      <c r="U30" s="622"/>
      <c r="V30" s="622"/>
      <c r="W30" s="622"/>
      <c r="X30" s="622"/>
      <c r="Y30" s="623"/>
      <c r="Z30" s="659">
        <v>10</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3"/>
      <c r="BI30" s="693"/>
      <c r="BJ30" s="693"/>
      <c r="BK30" s="693"/>
      <c r="BL30" s="693"/>
      <c r="BM30" s="693"/>
      <c r="BN30" s="693"/>
      <c r="BO30" s="693"/>
      <c r="BP30" s="693"/>
      <c r="BQ30" s="694"/>
      <c r="BR30" s="673"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509374</v>
      </c>
      <c r="CS30" s="622"/>
      <c r="CT30" s="622"/>
      <c r="CU30" s="622"/>
      <c r="CV30" s="622"/>
      <c r="CW30" s="622"/>
      <c r="CX30" s="622"/>
      <c r="CY30" s="623"/>
      <c r="CZ30" s="624">
        <v>9.5</v>
      </c>
      <c r="DA30" s="636"/>
      <c r="DB30" s="636"/>
      <c r="DC30" s="637"/>
      <c r="DD30" s="627">
        <v>484272</v>
      </c>
      <c r="DE30" s="622"/>
      <c r="DF30" s="622"/>
      <c r="DG30" s="622"/>
      <c r="DH30" s="622"/>
      <c r="DI30" s="622"/>
      <c r="DJ30" s="622"/>
      <c r="DK30" s="623"/>
      <c r="DL30" s="627">
        <v>484272</v>
      </c>
      <c r="DM30" s="622"/>
      <c r="DN30" s="622"/>
      <c r="DO30" s="622"/>
      <c r="DP30" s="622"/>
      <c r="DQ30" s="622"/>
      <c r="DR30" s="622"/>
      <c r="DS30" s="622"/>
      <c r="DT30" s="622"/>
      <c r="DU30" s="622"/>
      <c r="DV30" s="623"/>
      <c r="DW30" s="624">
        <v>18.8</v>
      </c>
      <c r="DX30" s="636"/>
      <c r="DY30" s="636"/>
      <c r="DZ30" s="636"/>
      <c r="EA30" s="636"/>
      <c r="EB30" s="636"/>
      <c r="EC30" s="648"/>
    </row>
    <row r="31" spans="2:133" ht="11.25" customHeight="1" x14ac:dyDescent="0.2">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9" t="s">
        <v>178</v>
      </c>
      <c r="AY31" s="680"/>
      <c r="AZ31" s="680"/>
      <c r="BA31" s="680"/>
      <c r="BB31" s="680"/>
      <c r="BC31" s="680"/>
      <c r="BD31" s="680"/>
      <c r="BE31" s="680"/>
      <c r="BF31" s="681"/>
      <c r="BG31" s="683">
        <v>99.7</v>
      </c>
      <c r="BH31" s="684"/>
      <c r="BI31" s="684"/>
      <c r="BJ31" s="684"/>
      <c r="BK31" s="684"/>
      <c r="BL31" s="684"/>
      <c r="BM31" s="685">
        <v>94.4</v>
      </c>
      <c r="BN31" s="684"/>
      <c r="BO31" s="684"/>
      <c r="BP31" s="684"/>
      <c r="BQ31" s="686"/>
      <c r="BR31" s="683">
        <v>99.8</v>
      </c>
      <c r="BS31" s="684"/>
      <c r="BT31" s="684"/>
      <c r="BU31" s="684"/>
      <c r="BV31" s="684"/>
      <c r="BW31" s="684"/>
      <c r="BX31" s="685">
        <v>92.8</v>
      </c>
      <c r="BY31" s="684"/>
      <c r="BZ31" s="684"/>
      <c r="CA31" s="684"/>
      <c r="CB31" s="686"/>
      <c r="CD31" s="642"/>
      <c r="CE31" s="643"/>
      <c r="CF31" s="618" t="s">
        <v>301</v>
      </c>
      <c r="CG31" s="619"/>
      <c r="CH31" s="619"/>
      <c r="CI31" s="619"/>
      <c r="CJ31" s="619"/>
      <c r="CK31" s="619"/>
      <c r="CL31" s="619"/>
      <c r="CM31" s="619"/>
      <c r="CN31" s="619"/>
      <c r="CO31" s="619"/>
      <c r="CP31" s="619"/>
      <c r="CQ31" s="620"/>
      <c r="CR31" s="621">
        <v>8587</v>
      </c>
      <c r="CS31" s="634"/>
      <c r="CT31" s="634"/>
      <c r="CU31" s="634"/>
      <c r="CV31" s="634"/>
      <c r="CW31" s="634"/>
      <c r="CX31" s="634"/>
      <c r="CY31" s="635"/>
      <c r="CZ31" s="624">
        <v>0.2</v>
      </c>
      <c r="DA31" s="636"/>
      <c r="DB31" s="636"/>
      <c r="DC31" s="637"/>
      <c r="DD31" s="627">
        <v>7660</v>
      </c>
      <c r="DE31" s="634"/>
      <c r="DF31" s="634"/>
      <c r="DG31" s="634"/>
      <c r="DH31" s="634"/>
      <c r="DI31" s="634"/>
      <c r="DJ31" s="634"/>
      <c r="DK31" s="635"/>
      <c r="DL31" s="627">
        <v>7660</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214216</v>
      </c>
      <c r="S32" s="622"/>
      <c r="T32" s="622"/>
      <c r="U32" s="622"/>
      <c r="V32" s="622"/>
      <c r="W32" s="622"/>
      <c r="X32" s="622"/>
      <c r="Y32" s="623"/>
      <c r="Z32" s="659">
        <v>3.9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99.6</v>
      </c>
      <c r="BH32" s="634"/>
      <c r="BI32" s="634"/>
      <c r="BJ32" s="634"/>
      <c r="BK32" s="634"/>
      <c r="BL32" s="634"/>
      <c r="BM32" s="625">
        <v>98.8</v>
      </c>
      <c r="BN32" s="634"/>
      <c r="BO32" s="634"/>
      <c r="BP32" s="634"/>
      <c r="BQ32" s="657"/>
      <c r="BR32" s="692">
        <v>99.6</v>
      </c>
      <c r="BS32" s="634"/>
      <c r="BT32" s="634"/>
      <c r="BU32" s="634"/>
      <c r="BV32" s="634"/>
      <c r="BW32" s="634"/>
      <c r="BX32" s="625">
        <v>98.5</v>
      </c>
      <c r="BY32" s="634"/>
      <c r="BZ32" s="634"/>
      <c r="CA32" s="634"/>
      <c r="CB32" s="657"/>
      <c r="CD32" s="644"/>
      <c r="CE32" s="645"/>
      <c r="CF32" s="618" t="s">
        <v>305</v>
      </c>
      <c r="CG32" s="619"/>
      <c r="CH32" s="619"/>
      <c r="CI32" s="619"/>
      <c r="CJ32" s="619"/>
      <c r="CK32" s="619"/>
      <c r="CL32" s="619"/>
      <c r="CM32" s="619"/>
      <c r="CN32" s="619"/>
      <c r="CO32" s="619"/>
      <c r="CP32" s="619"/>
      <c r="CQ32" s="620"/>
      <c r="CR32" s="621">
        <v>8</v>
      </c>
      <c r="CS32" s="622"/>
      <c r="CT32" s="622"/>
      <c r="CU32" s="622"/>
      <c r="CV32" s="622"/>
      <c r="CW32" s="622"/>
      <c r="CX32" s="622"/>
      <c r="CY32" s="623"/>
      <c r="CZ32" s="624">
        <v>0</v>
      </c>
      <c r="DA32" s="636"/>
      <c r="DB32" s="636"/>
      <c r="DC32" s="637"/>
      <c r="DD32" s="627">
        <v>8</v>
      </c>
      <c r="DE32" s="622"/>
      <c r="DF32" s="622"/>
      <c r="DG32" s="622"/>
      <c r="DH32" s="622"/>
      <c r="DI32" s="622"/>
      <c r="DJ32" s="622"/>
      <c r="DK32" s="623"/>
      <c r="DL32" s="627">
        <v>8</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30418</v>
      </c>
      <c r="S33" s="622"/>
      <c r="T33" s="622"/>
      <c r="U33" s="622"/>
      <c r="V33" s="622"/>
      <c r="W33" s="622"/>
      <c r="X33" s="622"/>
      <c r="Y33" s="623"/>
      <c r="Z33" s="659">
        <v>0.6</v>
      </c>
      <c r="AA33" s="659"/>
      <c r="AB33" s="659"/>
      <c r="AC33" s="659"/>
      <c r="AD33" s="660">
        <v>10038</v>
      </c>
      <c r="AE33" s="660"/>
      <c r="AF33" s="660"/>
      <c r="AG33" s="660"/>
      <c r="AH33" s="660"/>
      <c r="AI33" s="660"/>
      <c r="AJ33" s="660"/>
      <c r="AK33" s="660"/>
      <c r="AL33" s="624">
        <v>0.4</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99.7</v>
      </c>
      <c r="BH33" s="606"/>
      <c r="BI33" s="606"/>
      <c r="BJ33" s="606"/>
      <c r="BK33" s="606"/>
      <c r="BL33" s="606"/>
      <c r="BM33" s="652">
        <v>85.5</v>
      </c>
      <c r="BN33" s="606"/>
      <c r="BO33" s="606"/>
      <c r="BP33" s="606"/>
      <c r="BQ33" s="669"/>
      <c r="BR33" s="682">
        <v>99.8</v>
      </c>
      <c r="BS33" s="606"/>
      <c r="BT33" s="606"/>
      <c r="BU33" s="606"/>
      <c r="BV33" s="606"/>
      <c r="BW33" s="606"/>
      <c r="BX33" s="652">
        <v>82</v>
      </c>
      <c r="BY33" s="606"/>
      <c r="BZ33" s="606"/>
      <c r="CA33" s="606"/>
      <c r="CB33" s="669"/>
      <c r="CD33" s="618" t="s">
        <v>308</v>
      </c>
      <c r="CE33" s="619"/>
      <c r="CF33" s="619"/>
      <c r="CG33" s="619"/>
      <c r="CH33" s="619"/>
      <c r="CI33" s="619"/>
      <c r="CJ33" s="619"/>
      <c r="CK33" s="619"/>
      <c r="CL33" s="619"/>
      <c r="CM33" s="619"/>
      <c r="CN33" s="619"/>
      <c r="CO33" s="619"/>
      <c r="CP33" s="619"/>
      <c r="CQ33" s="620"/>
      <c r="CR33" s="621">
        <v>2658611</v>
      </c>
      <c r="CS33" s="634"/>
      <c r="CT33" s="634"/>
      <c r="CU33" s="634"/>
      <c r="CV33" s="634"/>
      <c r="CW33" s="634"/>
      <c r="CX33" s="634"/>
      <c r="CY33" s="635"/>
      <c r="CZ33" s="624">
        <v>49.6</v>
      </c>
      <c r="DA33" s="636"/>
      <c r="DB33" s="636"/>
      <c r="DC33" s="637"/>
      <c r="DD33" s="627">
        <v>1724881</v>
      </c>
      <c r="DE33" s="634"/>
      <c r="DF33" s="634"/>
      <c r="DG33" s="634"/>
      <c r="DH33" s="634"/>
      <c r="DI33" s="634"/>
      <c r="DJ33" s="634"/>
      <c r="DK33" s="635"/>
      <c r="DL33" s="627">
        <v>657475</v>
      </c>
      <c r="DM33" s="634"/>
      <c r="DN33" s="634"/>
      <c r="DO33" s="634"/>
      <c r="DP33" s="634"/>
      <c r="DQ33" s="634"/>
      <c r="DR33" s="634"/>
      <c r="DS33" s="634"/>
      <c r="DT33" s="634"/>
      <c r="DU33" s="634"/>
      <c r="DV33" s="635"/>
      <c r="DW33" s="624">
        <v>25.5</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95923</v>
      </c>
      <c r="S34" s="622"/>
      <c r="T34" s="622"/>
      <c r="U34" s="622"/>
      <c r="V34" s="622"/>
      <c r="W34" s="622"/>
      <c r="X34" s="622"/>
      <c r="Y34" s="623"/>
      <c r="Z34" s="659">
        <v>1.7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552708</v>
      </c>
      <c r="CS34" s="622"/>
      <c r="CT34" s="622"/>
      <c r="CU34" s="622"/>
      <c r="CV34" s="622"/>
      <c r="CW34" s="622"/>
      <c r="CX34" s="622"/>
      <c r="CY34" s="623"/>
      <c r="CZ34" s="624">
        <v>10.3</v>
      </c>
      <c r="DA34" s="636"/>
      <c r="DB34" s="636"/>
      <c r="DC34" s="637"/>
      <c r="DD34" s="627">
        <v>381849</v>
      </c>
      <c r="DE34" s="622"/>
      <c r="DF34" s="622"/>
      <c r="DG34" s="622"/>
      <c r="DH34" s="622"/>
      <c r="DI34" s="622"/>
      <c r="DJ34" s="622"/>
      <c r="DK34" s="623"/>
      <c r="DL34" s="627">
        <v>187538</v>
      </c>
      <c r="DM34" s="622"/>
      <c r="DN34" s="622"/>
      <c r="DO34" s="622"/>
      <c r="DP34" s="622"/>
      <c r="DQ34" s="622"/>
      <c r="DR34" s="622"/>
      <c r="DS34" s="622"/>
      <c r="DT34" s="622"/>
      <c r="DU34" s="622"/>
      <c r="DV34" s="623"/>
      <c r="DW34" s="624">
        <v>7.3</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755940</v>
      </c>
      <c r="S35" s="622"/>
      <c r="T35" s="622"/>
      <c r="U35" s="622"/>
      <c r="V35" s="622"/>
      <c r="W35" s="622"/>
      <c r="X35" s="622"/>
      <c r="Y35" s="623"/>
      <c r="Z35" s="659">
        <v>13.7</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68235</v>
      </c>
      <c r="CS35" s="634"/>
      <c r="CT35" s="634"/>
      <c r="CU35" s="634"/>
      <c r="CV35" s="634"/>
      <c r="CW35" s="634"/>
      <c r="CX35" s="634"/>
      <c r="CY35" s="635"/>
      <c r="CZ35" s="624">
        <v>1.3</v>
      </c>
      <c r="DA35" s="636"/>
      <c r="DB35" s="636"/>
      <c r="DC35" s="637"/>
      <c r="DD35" s="627">
        <v>58574</v>
      </c>
      <c r="DE35" s="634"/>
      <c r="DF35" s="634"/>
      <c r="DG35" s="634"/>
      <c r="DH35" s="634"/>
      <c r="DI35" s="634"/>
      <c r="DJ35" s="634"/>
      <c r="DK35" s="635"/>
      <c r="DL35" s="627">
        <v>55111</v>
      </c>
      <c r="DM35" s="634"/>
      <c r="DN35" s="634"/>
      <c r="DO35" s="634"/>
      <c r="DP35" s="634"/>
      <c r="DQ35" s="634"/>
      <c r="DR35" s="634"/>
      <c r="DS35" s="634"/>
      <c r="DT35" s="634"/>
      <c r="DU35" s="634"/>
      <c r="DV35" s="635"/>
      <c r="DW35" s="624">
        <v>2.1</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99193</v>
      </c>
      <c r="S36" s="622"/>
      <c r="T36" s="622"/>
      <c r="U36" s="622"/>
      <c r="V36" s="622"/>
      <c r="W36" s="622"/>
      <c r="X36" s="622"/>
      <c r="Y36" s="623"/>
      <c r="Z36" s="659">
        <v>1.8</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1095253</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8426</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576390</v>
      </c>
      <c r="CS36" s="622"/>
      <c r="CT36" s="622"/>
      <c r="CU36" s="622"/>
      <c r="CV36" s="622"/>
      <c r="CW36" s="622"/>
      <c r="CX36" s="622"/>
      <c r="CY36" s="623"/>
      <c r="CZ36" s="624">
        <v>10.7</v>
      </c>
      <c r="DA36" s="636"/>
      <c r="DB36" s="636"/>
      <c r="DC36" s="637"/>
      <c r="DD36" s="627">
        <v>504579</v>
      </c>
      <c r="DE36" s="622"/>
      <c r="DF36" s="622"/>
      <c r="DG36" s="622"/>
      <c r="DH36" s="622"/>
      <c r="DI36" s="622"/>
      <c r="DJ36" s="622"/>
      <c r="DK36" s="623"/>
      <c r="DL36" s="627">
        <v>238405</v>
      </c>
      <c r="DM36" s="622"/>
      <c r="DN36" s="622"/>
      <c r="DO36" s="622"/>
      <c r="DP36" s="622"/>
      <c r="DQ36" s="622"/>
      <c r="DR36" s="622"/>
      <c r="DS36" s="622"/>
      <c r="DT36" s="622"/>
      <c r="DU36" s="622"/>
      <c r="DV36" s="623"/>
      <c r="DW36" s="624">
        <v>9.3000000000000007</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100454</v>
      </c>
      <c r="S37" s="622"/>
      <c r="T37" s="622"/>
      <c r="U37" s="622"/>
      <c r="V37" s="622"/>
      <c r="W37" s="622"/>
      <c r="X37" s="622"/>
      <c r="Y37" s="623"/>
      <c r="Z37" s="659">
        <v>1.8</v>
      </c>
      <c r="AA37" s="659"/>
      <c r="AB37" s="659"/>
      <c r="AC37" s="659"/>
      <c r="AD37" s="660">
        <v>173</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514874</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3344</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242675</v>
      </c>
      <c r="CS37" s="634"/>
      <c r="CT37" s="634"/>
      <c r="CU37" s="634"/>
      <c r="CV37" s="634"/>
      <c r="CW37" s="634"/>
      <c r="CX37" s="634"/>
      <c r="CY37" s="635"/>
      <c r="CZ37" s="624">
        <v>4.5</v>
      </c>
      <c r="DA37" s="636"/>
      <c r="DB37" s="636"/>
      <c r="DC37" s="637"/>
      <c r="DD37" s="627">
        <v>226873</v>
      </c>
      <c r="DE37" s="634"/>
      <c r="DF37" s="634"/>
      <c r="DG37" s="634"/>
      <c r="DH37" s="634"/>
      <c r="DI37" s="634"/>
      <c r="DJ37" s="634"/>
      <c r="DK37" s="635"/>
      <c r="DL37" s="627">
        <v>210165</v>
      </c>
      <c r="DM37" s="634"/>
      <c r="DN37" s="634"/>
      <c r="DO37" s="634"/>
      <c r="DP37" s="634"/>
      <c r="DQ37" s="634"/>
      <c r="DR37" s="634"/>
      <c r="DS37" s="634"/>
      <c r="DT37" s="634"/>
      <c r="DU37" s="634"/>
      <c r="DV37" s="635"/>
      <c r="DW37" s="624">
        <v>8.1999999999999993</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749397</v>
      </c>
      <c r="S38" s="622"/>
      <c r="T38" s="622"/>
      <c r="U38" s="622"/>
      <c r="V38" s="622"/>
      <c r="W38" s="622"/>
      <c r="X38" s="622"/>
      <c r="Y38" s="623"/>
      <c r="Z38" s="659">
        <v>13.6</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187020</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421</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908233</v>
      </c>
      <c r="CS38" s="622"/>
      <c r="CT38" s="622"/>
      <c r="CU38" s="622"/>
      <c r="CV38" s="622"/>
      <c r="CW38" s="622"/>
      <c r="CX38" s="622"/>
      <c r="CY38" s="623"/>
      <c r="CZ38" s="624">
        <v>16.899999999999999</v>
      </c>
      <c r="DA38" s="636"/>
      <c r="DB38" s="636"/>
      <c r="DC38" s="637"/>
      <c r="DD38" s="627">
        <v>353754</v>
      </c>
      <c r="DE38" s="622"/>
      <c r="DF38" s="622"/>
      <c r="DG38" s="622"/>
      <c r="DH38" s="622"/>
      <c r="DI38" s="622"/>
      <c r="DJ38" s="622"/>
      <c r="DK38" s="623"/>
      <c r="DL38" s="627">
        <v>176421</v>
      </c>
      <c r="DM38" s="622"/>
      <c r="DN38" s="622"/>
      <c r="DO38" s="622"/>
      <c r="DP38" s="622"/>
      <c r="DQ38" s="622"/>
      <c r="DR38" s="622"/>
      <c r="DS38" s="622"/>
      <c r="DT38" s="622"/>
      <c r="DU38" s="622"/>
      <c r="DV38" s="623"/>
      <c r="DW38" s="624">
        <v>6.8</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140279</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619</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516974</v>
      </c>
      <c r="CS39" s="634"/>
      <c r="CT39" s="634"/>
      <c r="CU39" s="634"/>
      <c r="CV39" s="634"/>
      <c r="CW39" s="634"/>
      <c r="CX39" s="634"/>
      <c r="CY39" s="635"/>
      <c r="CZ39" s="624">
        <v>9.6</v>
      </c>
      <c r="DA39" s="636"/>
      <c r="DB39" s="636"/>
      <c r="DC39" s="637"/>
      <c r="DD39" s="627">
        <v>425054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9197</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7374</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92</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36071</v>
      </c>
      <c r="CS40" s="622"/>
      <c r="CT40" s="622"/>
      <c r="CU40" s="622"/>
      <c r="CV40" s="622"/>
      <c r="CW40" s="622"/>
      <c r="CX40" s="622"/>
      <c r="CY40" s="623"/>
      <c r="CZ40" s="624">
        <v>0.7</v>
      </c>
      <c r="DA40" s="636"/>
      <c r="DB40" s="636"/>
      <c r="DC40" s="637"/>
      <c r="DD40" s="627">
        <v>1071</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5502760</v>
      </c>
      <c r="S41" s="646"/>
      <c r="T41" s="646"/>
      <c r="U41" s="646"/>
      <c r="V41" s="646"/>
      <c r="W41" s="646"/>
      <c r="X41" s="646"/>
      <c r="Y41" s="649"/>
      <c r="Z41" s="650">
        <v>100</v>
      </c>
      <c r="AA41" s="650"/>
      <c r="AB41" s="650"/>
      <c r="AC41" s="650"/>
      <c r="AD41" s="651">
        <v>2567517</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52215</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193491</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429</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1273029</v>
      </c>
      <c r="CS42" s="634"/>
      <c r="CT42" s="634"/>
      <c r="CU42" s="634"/>
      <c r="CV42" s="634"/>
      <c r="CW42" s="634"/>
      <c r="CX42" s="634"/>
      <c r="CY42" s="635"/>
      <c r="CZ42" s="624">
        <v>23.7</v>
      </c>
      <c r="DA42" s="636"/>
      <c r="DB42" s="636"/>
      <c r="DC42" s="637"/>
      <c r="DD42" s="627">
        <v>95204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23860</v>
      </c>
      <c r="CS43" s="634"/>
      <c r="CT43" s="634"/>
      <c r="CU43" s="634"/>
      <c r="CV43" s="634"/>
      <c r="CW43" s="634"/>
      <c r="CX43" s="634"/>
      <c r="CY43" s="635"/>
      <c r="CZ43" s="624">
        <v>0.4</v>
      </c>
      <c r="DA43" s="636"/>
      <c r="DB43" s="636"/>
      <c r="DC43" s="637"/>
      <c r="DD43" s="627">
        <v>4814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1273029</v>
      </c>
      <c r="CS44" s="622"/>
      <c r="CT44" s="622"/>
      <c r="CU44" s="622"/>
      <c r="CV44" s="622"/>
      <c r="CW44" s="622"/>
      <c r="CX44" s="622"/>
      <c r="CY44" s="623"/>
      <c r="CZ44" s="624">
        <v>23.7</v>
      </c>
      <c r="DA44" s="625"/>
      <c r="DB44" s="625"/>
      <c r="DC44" s="626"/>
      <c r="DD44" s="627">
        <v>95204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642412</v>
      </c>
      <c r="CS45" s="634"/>
      <c r="CT45" s="634"/>
      <c r="CU45" s="634"/>
      <c r="CV45" s="634"/>
      <c r="CW45" s="634"/>
      <c r="CX45" s="634"/>
      <c r="CY45" s="635"/>
      <c r="CZ45" s="624">
        <v>12</v>
      </c>
      <c r="DA45" s="636"/>
      <c r="DB45" s="636"/>
      <c r="DC45" s="637"/>
      <c r="DD45" s="627">
        <v>12811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630617</v>
      </c>
      <c r="CS46" s="622"/>
      <c r="CT46" s="622"/>
      <c r="CU46" s="622"/>
      <c r="CV46" s="622"/>
      <c r="CW46" s="622"/>
      <c r="CX46" s="622"/>
      <c r="CY46" s="623"/>
      <c r="CZ46" s="624">
        <v>11.8</v>
      </c>
      <c r="DA46" s="625"/>
      <c r="DB46" s="625"/>
      <c r="DC46" s="626"/>
      <c r="DD46" s="627">
        <v>82393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5365019</v>
      </c>
      <c r="CS49" s="606"/>
      <c r="CT49" s="606"/>
      <c r="CU49" s="606"/>
      <c r="CV49" s="606"/>
      <c r="CW49" s="606"/>
      <c r="CX49" s="606"/>
      <c r="CY49" s="607"/>
      <c r="CZ49" s="608">
        <v>100</v>
      </c>
      <c r="DA49" s="609"/>
      <c r="DB49" s="609"/>
      <c r="DC49" s="610"/>
      <c r="DD49" s="611">
        <v>3049125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wmdCPWJ+ND+fVV+j72BNwEVobMlBNQAbduZD9kBi0ABSp/sh61FV3swWXGu7Yr5w6pKgJVdftuFwzFyqgtMzQ==" saltValue="F8ViKVYXSoTKgVPE71dLz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F28" sqref="AF28:AJ36"/>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f>5503</f>
        <v>5503</v>
      </c>
      <c r="R7" s="1103"/>
      <c r="S7" s="1103"/>
      <c r="T7" s="1103"/>
      <c r="U7" s="1103"/>
      <c r="V7" s="1103">
        <f>5365</f>
        <v>5365</v>
      </c>
      <c r="W7" s="1103"/>
      <c r="X7" s="1103"/>
      <c r="Y7" s="1103"/>
      <c r="Z7" s="1103"/>
      <c r="AA7" s="1103">
        <f>138</f>
        <v>138</v>
      </c>
      <c r="AB7" s="1103"/>
      <c r="AC7" s="1103"/>
      <c r="AD7" s="1103"/>
      <c r="AE7" s="1104"/>
      <c r="AF7" s="1105">
        <f>97</f>
        <v>97</v>
      </c>
      <c r="AG7" s="1106"/>
      <c r="AH7" s="1106"/>
      <c r="AI7" s="1106"/>
      <c r="AJ7" s="1107"/>
      <c r="AK7" s="1108">
        <f>756</f>
        <v>756</v>
      </c>
      <c r="AL7" s="1109"/>
      <c r="AM7" s="1109"/>
      <c r="AN7" s="1109"/>
      <c r="AO7" s="1109"/>
      <c r="AP7" s="1109">
        <f>4055</f>
        <v>4055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554</v>
      </c>
      <c r="BT7" s="1100"/>
      <c r="BU7" s="1100"/>
      <c r="BV7" s="1100"/>
      <c r="BW7" s="1100"/>
      <c r="BX7" s="1100"/>
      <c r="BY7" s="1100"/>
      <c r="BZ7" s="1100"/>
      <c r="CA7" s="1100"/>
      <c r="CB7" s="1100"/>
      <c r="CC7" s="1100"/>
      <c r="CD7" s="1100"/>
      <c r="CE7" s="1100"/>
      <c r="CF7" s="1100"/>
      <c r="CG7" s="1112"/>
      <c r="CH7" s="1096">
        <f>3</f>
        <v>3</v>
      </c>
      <c r="CI7" s="1097"/>
      <c r="CJ7" s="1097"/>
      <c r="CK7" s="1097"/>
      <c r="CL7" s="1098"/>
      <c r="CM7" s="1096">
        <f>74</f>
        <v>74</v>
      </c>
      <c r="CN7" s="1097"/>
      <c r="CO7" s="1097"/>
      <c r="CP7" s="1097"/>
      <c r="CQ7" s="1098"/>
      <c r="CR7" s="1096">
        <f>6</f>
        <v>6</v>
      </c>
      <c r="CS7" s="1097"/>
      <c r="CT7" s="1097"/>
      <c r="CU7" s="1097"/>
      <c r="CV7" s="1098"/>
      <c r="CW7" s="1096" t="s">
        <v>556</v>
      </c>
      <c r="CX7" s="1097"/>
      <c r="CY7" s="1097"/>
      <c r="CZ7" s="1097"/>
      <c r="DA7" s="1098"/>
      <c r="DB7" s="1096" t="s">
        <v>556</v>
      </c>
      <c r="DC7" s="1097"/>
      <c r="DD7" s="1097"/>
      <c r="DE7" s="1097"/>
      <c r="DF7" s="1098"/>
      <c r="DG7" s="1096" t="s">
        <v>556</v>
      </c>
      <c r="DH7" s="1097"/>
      <c r="DI7" s="1097"/>
      <c r="DJ7" s="1097"/>
      <c r="DK7" s="1098"/>
      <c r="DL7" s="1096" t="s">
        <v>556</v>
      </c>
      <c r="DM7" s="1097"/>
      <c r="DN7" s="1097"/>
      <c r="DO7" s="1097"/>
      <c r="DP7" s="1098"/>
      <c r="DQ7" s="1096" t="s">
        <v>556</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555</v>
      </c>
      <c r="BT8" s="993"/>
      <c r="BU8" s="993"/>
      <c r="BV8" s="993"/>
      <c r="BW8" s="993"/>
      <c r="BX8" s="993"/>
      <c r="BY8" s="993"/>
      <c r="BZ8" s="993"/>
      <c r="CA8" s="993"/>
      <c r="CB8" s="993"/>
      <c r="CC8" s="993"/>
      <c r="CD8" s="993"/>
      <c r="CE8" s="993"/>
      <c r="CF8" s="993"/>
      <c r="CG8" s="1014"/>
      <c r="CH8" s="989">
        <f>-2</f>
        <v>-2</v>
      </c>
      <c r="CI8" s="990"/>
      <c r="CJ8" s="990"/>
      <c r="CK8" s="990"/>
      <c r="CL8" s="991"/>
      <c r="CM8" s="989">
        <f>4</f>
        <v>4</v>
      </c>
      <c r="CN8" s="990"/>
      <c r="CO8" s="990"/>
      <c r="CP8" s="990"/>
      <c r="CQ8" s="991"/>
      <c r="CR8" s="989">
        <f>1</f>
        <v>1</v>
      </c>
      <c r="CS8" s="990"/>
      <c r="CT8" s="990"/>
      <c r="CU8" s="990"/>
      <c r="CV8" s="991"/>
      <c r="CW8" s="989" t="s">
        <v>556</v>
      </c>
      <c r="CX8" s="990"/>
      <c r="CY8" s="990"/>
      <c r="CZ8" s="990"/>
      <c r="DA8" s="991"/>
      <c r="DB8" s="989" t="s">
        <v>556</v>
      </c>
      <c r="DC8" s="990"/>
      <c r="DD8" s="990"/>
      <c r="DE8" s="990"/>
      <c r="DF8" s="991"/>
      <c r="DG8" s="989" t="s">
        <v>556</v>
      </c>
      <c r="DH8" s="990"/>
      <c r="DI8" s="990"/>
      <c r="DJ8" s="990"/>
      <c r="DK8" s="991"/>
      <c r="DL8" s="989" t="s">
        <v>556</v>
      </c>
      <c r="DM8" s="990"/>
      <c r="DN8" s="990"/>
      <c r="DO8" s="990"/>
      <c r="DP8" s="991"/>
      <c r="DQ8" s="989" t="s">
        <v>556</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f>5503</f>
        <v>5503</v>
      </c>
      <c r="R23" s="1061"/>
      <c r="S23" s="1061"/>
      <c r="T23" s="1061"/>
      <c r="U23" s="1061"/>
      <c r="V23" s="1061">
        <f>5365</f>
        <v>5365</v>
      </c>
      <c r="W23" s="1061"/>
      <c r="X23" s="1061"/>
      <c r="Y23" s="1061"/>
      <c r="Z23" s="1061"/>
      <c r="AA23" s="1061">
        <f>138</f>
        <v>138</v>
      </c>
      <c r="AB23" s="1061"/>
      <c r="AC23" s="1061"/>
      <c r="AD23" s="1061"/>
      <c r="AE23" s="1068"/>
      <c r="AF23" s="1069">
        <f>97</f>
        <v>97</v>
      </c>
      <c r="AG23" s="1061"/>
      <c r="AH23" s="1061"/>
      <c r="AI23" s="1061"/>
      <c r="AJ23" s="1070"/>
      <c r="AK23" s="1071"/>
      <c r="AL23" s="1072"/>
      <c r="AM23" s="1072"/>
      <c r="AN23" s="1072"/>
      <c r="AO23" s="1072"/>
      <c r="AP23" s="1061">
        <f>4055</f>
        <v>4055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f>415</f>
        <v>415</v>
      </c>
      <c r="R28" s="1051"/>
      <c r="S28" s="1051"/>
      <c r="T28" s="1051"/>
      <c r="U28" s="1051"/>
      <c r="V28" s="1051">
        <f>406</f>
        <v>406</v>
      </c>
      <c r="W28" s="1051"/>
      <c r="X28" s="1051"/>
      <c r="Y28" s="1051"/>
      <c r="Z28" s="1051"/>
      <c r="AA28" s="1051">
        <f>8</f>
        <v>8</v>
      </c>
      <c r="AB28" s="1051"/>
      <c r="AC28" s="1051"/>
      <c r="AD28" s="1051"/>
      <c r="AE28" s="1052"/>
      <c r="AF28" s="1053">
        <f>8</f>
        <v>8</v>
      </c>
      <c r="AG28" s="1051"/>
      <c r="AH28" s="1051"/>
      <c r="AI28" s="1051"/>
      <c r="AJ28" s="1054"/>
      <c r="AK28" s="1042">
        <f>57</f>
        <v>57</v>
      </c>
      <c r="AL28" s="1043"/>
      <c r="AM28" s="1043"/>
      <c r="AN28" s="1043"/>
      <c r="AO28" s="1043"/>
      <c r="AP28" s="1043" t="s">
        <v>556</v>
      </c>
      <c r="AQ28" s="1043"/>
      <c r="AR28" s="1043"/>
      <c r="AS28" s="1043"/>
      <c r="AT28" s="1043"/>
      <c r="AU28" s="1043" t="s">
        <v>556</v>
      </c>
      <c r="AV28" s="1043"/>
      <c r="AW28" s="1043"/>
      <c r="AX28" s="1043"/>
      <c r="AY28" s="1043"/>
      <c r="AZ28" s="1044" t="s">
        <v>556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f>73</f>
        <v>73</v>
      </c>
      <c r="R29" s="1039"/>
      <c r="S29" s="1039"/>
      <c r="T29" s="1039"/>
      <c r="U29" s="1039"/>
      <c r="V29" s="1039">
        <f>73</f>
        <v>73</v>
      </c>
      <c r="W29" s="1039"/>
      <c r="X29" s="1039"/>
      <c r="Y29" s="1039"/>
      <c r="Z29" s="1039"/>
      <c r="AA29" s="1039">
        <f>0</f>
        <v>0</v>
      </c>
      <c r="AB29" s="1039"/>
      <c r="AC29" s="1039"/>
      <c r="AD29" s="1039"/>
      <c r="AE29" s="1040"/>
      <c r="AF29" s="1035">
        <f>0</f>
        <v>0</v>
      </c>
      <c r="AG29" s="1036"/>
      <c r="AH29" s="1036"/>
      <c r="AI29" s="1036"/>
      <c r="AJ29" s="1037"/>
      <c r="AK29" s="980">
        <f>29</f>
        <v>29</v>
      </c>
      <c r="AL29" s="971"/>
      <c r="AM29" s="971"/>
      <c r="AN29" s="971"/>
      <c r="AO29" s="971"/>
      <c r="AP29" s="971" t="s">
        <v>556</v>
      </c>
      <c r="AQ29" s="971"/>
      <c r="AR29" s="971"/>
      <c r="AS29" s="971"/>
      <c r="AT29" s="971"/>
      <c r="AU29" s="971" t="s">
        <v>556</v>
      </c>
      <c r="AV29" s="971"/>
      <c r="AW29" s="971"/>
      <c r="AX29" s="971"/>
      <c r="AY29" s="971"/>
      <c r="AZ29" s="1041" t="s">
        <v>556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f>645</f>
        <v>645</v>
      </c>
      <c r="R30" s="1039"/>
      <c r="S30" s="1039"/>
      <c r="T30" s="1039"/>
      <c r="U30" s="1039"/>
      <c r="V30" s="1039">
        <f>640</f>
        <v>640</v>
      </c>
      <c r="W30" s="1039"/>
      <c r="X30" s="1039"/>
      <c r="Y30" s="1039"/>
      <c r="Z30" s="1039"/>
      <c r="AA30" s="1039">
        <f>6</f>
        <v>6</v>
      </c>
      <c r="AB30" s="1039"/>
      <c r="AC30" s="1039"/>
      <c r="AD30" s="1039"/>
      <c r="AE30" s="1040"/>
      <c r="AF30" s="1035">
        <f>6</f>
        <v>6</v>
      </c>
      <c r="AG30" s="1036"/>
      <c r="AH30" s="1036"/>
      <c r="AI30" s="1036"/>
      <c r="AJ30" s="1037"/>
      <c r="AK30" s="980">
        <f>126</f>
        <v>126</v>
      </c>
      <c r="AL30" s="971"/>
      <c r="AM30" s="971"/>
      <c r="AN30" s="971"/>
      <c r="AO30" s="971"/>
      <c r="AP30" s="971" t="s">
        <v>556</v>
      </c>
      <c r="AQ30" s="971"/>
      <c r="AR30" s="971"/>
      <c r="AS30" s="971"/>
      <c r="AT30" s="971"/>
      <c r="AU30" s="971" t="s">
        <v>556</v>
      </c>
      <c r="AV30" s="971"/>
      <c r="AW30" s="971"/>
      <c r="AX30" s="971"/>
      <c r="AY30" s="971"/>
      <c r="AZ30" s="1041" t="s">
        <v>556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f>1519</f>
        <v>1519</v>
      </c>
      <c r="R31" s="1039"/>
      <c r="S31" s="1039"/>
      <c r="T31" s="1039"/>
      <c r="U31" s="1039"/>
      <c r="V31" s="1039">
        <f>1511</f>
        <v>1511</v>
      </c>
      <c r="W31" s="1039"/>
      <c r="X31" s="1039"/>
      <c r="Y31" s="1039"/>
      <c r="Z31" s="1039"/>
      <c r="AA31" s="1039">
        <f>7</f>
        <v>7</v>
      </c>
      <c r="AB31" s="1039"/>
      <c r="AC31" s="1039"/>
      <c r="AD31" s="1039"/>
      <c r="AE31" s="1040"/>
      <c r="AF31" s="1035">
        <f>7</f>
        <v>7</v>
      </c>
      <c r="AG31" s="1036"/>
      <c r="AH31" s="1036"/>
      <c r="AI31" s="1036"/>
      <c r="AJ31" s="1037"/>
      <c r="AK31" s="980">
        <f>599</f>
        <v>599</v>
      </c>
      <c r="AL31" s="971"/>
      <c r="AM31" s="971"/>
      <c r="AN31" s="971"/>
      <c r="AO31" s="971"/>
      <c r="AP31" s="971">
        <f>767</f>
        <v>767</v>
      </c>
      <c r="AQ31" s="971"/>
      <c r="AR31" s="971"/>
      <c r="AS31" s="971"/>
      <c r="AT31" s="971"/>
      <c r="AU31" s="971">
        <f>767</f>
        <v>767</v>
      </c>
      <c r="AV31" s="971"/>
      <c r="AW31" s="971"/>
      <c r="AX31" s="971"/>
      <c r="AY31" s="971"/>
      <c r="AZ31" s="1041" t="s">
        <v>556</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f>442</f>
        <v>442</v>
      </c>
      <c r="R32" s="1039"/>
      <c r="S32" s="1039"/>
      <c r="T32" s="1039"/>
      <c r="U32" s="1039"/>
      <c r="V32" s="1039">
        <f>415</f>
        <v>415</v>
      </c>
      <c r="W32" s="1039"/>
      <c r="X32" s="1039"/>
      <c r="Y32" s="1039"/>
      <c r="Z32" s="1039"/>
      <c r="AA32" s="1039">
        <f>28</f>
        <v>28</v>
      </c>
      <c r="AB32" s="1039"/>
      <c r="AC32" s="1039"/>
      <c r="AD32" s="1039"/>
      <c r="AE32" s="1040"/>
      <c r="AF32" s="1035">
        <f>412</f>
        <v>412</v>
      </c>
      <c r="AG32" s="1036"/>
      <c r="AH32" s="1036"/>
      <c r="AI32" s="1036"/>
      <c r="AJ32" s="1037"/>
      <c r="AK32" s="980">
        <f>162</f>
        <v>162</v>
      </c>
      <c r="AL32" s="971"/>
      <c r="AM32" s="971"/>
      <c r="AN32" s="971"/>
      <c r="AO32" s="971"/>
      <c r="AP32" s="971">
        <f>111</f>
        <v>111</v>
      </c>
      <c r="AQ32" s="971"/>
      <c r="AR32" s="971"/>
      <c r="AS32" s="971"/>
      <c r="AT32" s="971"/>
      <c r="AU32" s="971">
        <f>79</f>
        <v>79</v>
      </c>
      <c r="AV32" s="971"/>
      <c r="AW32" s="971"/>
      <c r="AX32" s="971"/>
      <c r="AY32" s="971"/>
      <c r="AZ32" s="1041" t="s">
        <v>556</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395</v>
      </c>
      <c r="C33" s="1031"/>
      <c r="D33" s="1031"/>
      <c r="E33" s="1031"/>
      <c r="F33" s="1031"/>
      <c r="G33" s="1031"/>
      <c r="H33" s="1031"/>
      <c r="I33" s="1031"/>
      <c r="J33" s="1031"/>
      <c r="K33" s="1031"/>
      <c r="L33" s="1031"/>
      <c r="M33" s="1031"/>
      <c r="N33" s="1031"/>
      <c r="O33" s="1031"/>
      <c r="P33" s="1032"/>
      <c r="Q33" s="1038">
        <f>255</f>
        <v>255</v>
      </c>
      <c r="R33" s="1039"/>
      <c r="S33" s="1039"/>
      <c r="T33" s="1039"/>
      <c r="U33" s="1039"/>
      <c r="V33" s="1039">
        <f>99</f>
        <v>99</v>
      </c>
      <c r="W33" s="1039"/>
      <c r="X33" s="1039"/>
      <c r="Y33" s="1039"/>
      <c r="Z33" s="1039"/>
      <c r="AA33" s="1039">
        <f>156</f>
        <v>156</v>
      </c>
      <c r="AB33" s="1039"/>
      <c r="AC33" s="1039"/>
      <c r="AD33" s="1039"/>
      <c r="AE33" s="1040"/>
      <c r="AF33" s="1035">
        <f>197</f>
        <v>197</v>
      </c>
      <c r="AG33" s="1036"/>
      <c r="AH33" s="1036"/>
      <c r="AI33" s="1036"/>
      <c r="AJ33" s="1037"/>
      <c r="AK33" s="980">
        <f>99</f>
        <v>99</v>
      </c>
      <c r="AL33" s="971"/>
      <c r="AM33" s="971"/>
      <c r="AN33" s="971"/>
      <c r="AO33" s="971"/>
      <c r="AP33" s="971">
        <f>288</f>
        <v>288</v>
      </c>
      <c r="AQ33" s="971"/>
      <c r="AR33" s="971"/>
      <c r="AS33" s="971"/>
      <c r="AT33" s="971"/>
      <c r="AU33" s="971">
        <f>113</f>
        <v>113</v>
      </c>
      <c r="AV33" s="971"/>
      <c r="AW33" s="971"/>
      <c r="AX33" s="971"/>
      <c r="AY33" s="971"/>
      <c r="AZ33" s="1041" t="s">
        <v>556</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397</v>
      </c>
      <c r="C34" s="1031"/>
      <c r="D34" s="1031"/>
      <c r="E34" s="1031"/>
      <c r="F34" s="1031"/>
      <c r="G34" s="1031"/>
      <c r="H34" s="1031"/>
      <c r="I34" s="1031"/>
      <c r="J34" s="1031"/>
      <c r="K34" s="1031"/>
      <c r="L34" s="1031"/>
      <c r="M34" s="1031"/>
      <c r="N34" s="1031"/>
      <c r="O34" s="1031"/>
      <c r="P34" s="1032"/>
      <c r="Q34" s="1038">
        <f>243</f>
        <v>243</v>
      </c>
      <c r="R34" s="1039"/>
      <c r="S34" s="1039"/>
      <c r="T34" s="1039"/>
      <c r="U34" s="1039"/>
      <c r="V34" s="1039">
        <f>208</f>
        <v>208</v>
      </c>
      <c r="W34" s="1039"/>
      <c r="X34" s="1039"/>
      <c r="Y34" s="1039"/>
      <c r="Z34" s="1039"/>
      <c r="AA34" s="1039">
        <f>35</f>
        <v>35</v>
      </c>
      <c r="AB34" s="1039"/>
      <c r="AC34" s="1039"/>
      <c r="AD34" s="1039"/>
      <c r="AE34" s="1040"/>
      <c r="AF34" s="1035">
        <f>35</f>
        <v>35</v>
      </c>
      <c r="AG34" s="1036"/>
      <c r="AH34" s="1036"/>
      <c r="AI34" s="1036"/>
      <c r="AJ34" s="1037"/>
      <c r="AK34" s="980">
        <f>120</f>
        <v>120</v>
      </c>
      <c r="AL34" s="971"/>
      <c r="AM34" s="971"/>
      <c r="AN34" s="971"/>
      <c r="AO34" s="971"/>
      <c r="AP34" s="971">
        <f>487</f>
        <v>487</v>
      </c>
      <c r="AQ34" s="971"/>
      <c r="AR34" s="971"/>
      <c r="AS34" s="971"/>
      <c r="AT34" s="971"/>
      <c r="AU34" s="971">
        <f>487</f>
        <v>487</v>
      </c>
      <c r="AV34" s="971"/>
      <c r="AW34" s="971"/>
      <c r="AX34" s="971"/>
      <c r="AY34" s="971"/>
      <c r="AZ34" s="1041" t="s">
        <v>556</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398</v>
      </c>
      <c r="C35" s="1031"/>
      <c r="D35" s="1031"/>
      <c r="E35" s="1031"/>
      <c r="F35" s="1031"/>
      <c r="G35" s="1031"/>
      <c r="H35" s="1031"/>
      <c r="I35" s="1031"/>
      <c r="J35" s="1031"/>
      <c r="K35" s="1031"/>
      <c r="L35" s="1031"/>
      <c r="M35" s="1031"/>
      <c r="N35" s="1031"/>
      <c r="O35" s="1031"/>
      <c r="P35" s="1032"/>
      <c r="Q35" s="1038">
        <f>27</f>
        <v>27</v>
      </c>
      <c r="R35" s="1039"/>
      <c r="S35" s="1039"/>
      <c r="T35" s="1039"/>
      <c r="U35" s="1039"/>
      <c r="V35" s="1039">
        <f>22</f>
        <v>22</v>
      </c>
      <c r="W35" s="1039"/>
      <c r="X35" s="1039"/>
      <c r="Y35" s="1039"/>
      <c r="Z35" s="1039"/>
      <c r="AA35" s="1039">
        <f>5</f>
        <v>5</v>
      </c>
      <c r="AB35" s="1039"/>
      <c r="AC35" s="1039"/>
      <c r="AD35" s="1039"/>
      <c r="AE35" s="1040"/>
      <c r="AF35" s="1035">
        <f>5</f>
        <v>5</v>
      </c>
      <c r="AG35" s="1036"/>
      <c r="AH35" s="1036"/>
      <c r="AI35" s="1036"/>
      <c r="AJ35" s="1037"/>
      <c r="AK35" s="980">
        <f>20</f>
        <v>20</v>
      </c>
      <c r="AL35" s="971"/>
      <c r="AM35" s="971"/>
      <c r="AN35" s="971"/>
      <c r="AO35" s="971"/>
      <c r="AP35" s="971">
        <f>146</f>
        <v>146</v>
      </c>
      <c r="AQ35" s="971"/>
      <c r="AR35" s="971"/>
      <c r="AS35" s="971"/>
      <c r="AT35" s="971"/>
      <c r="AU35" s="971">
        <f>146</f>
        <v>146</v>
      </c>
      <c r="AV35" s="971"/>
      <c r="AW35" s="971"/>
      <c r="AX35" s="971"/>
      <c r="AY35" s="971"/>
      <c r="AZ35" s="1041" t="s">
        <v>556</v>
      </c>
      <c r="BA35" s="1041"/>
      <c r="BB35" s="1041"/>
      <c r="BC35" s="1041"/>
      <c r="BD35" s="1041"/>
      <c r="BE35" s="972" t="s">
        <v>396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f>671</f>
        <v>671</v>
      </c>
      <c r="AG63" s="959"/>
      <c r="AH63" s="959"/>
      <c r="AI63" s="959"/>
      <c r="AJ63" s="1022"/>
      <c r="AK63" s="1023"/>
      <c r="AL63" s="963"/>
      <c r="AM63" s="963"/>
      <c r="AN63" s="963"/>
      <c r="AO63" s="963"/>
      <c r="AP63" s="959">
        <f>1799</f>
        <v>1799</v>
      </c>
      <c r="AQ63" s="959"/>
      <c r="AR63" s="959"/>
      <c r="AS63" s="959"/>
      <c r="AT63" s="959"/>
      <c r="AU63" s="959">
        <f>1592</f>
        <v>1592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402</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403</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551</v>
      </c>
      <c r="C68" s="986"/>
      <c r="D68" s="986"/>
      <c r="E68" s="986"/>
      <c r="F68" s="986"/>
      <c r="G68" s="986"/>
      <c r="H68" s="986"/>
      <c r="I68" s="986"/>
      <c r="J68" s="986"/>
      <c r="K68" s="986"/>
      <c r="L68" s="986"/>
      <c r="M68" s="986"/>
      <c r="N68" s="986"/>
      <c r="O68" s="986"/>
      <c r="P68" s="987"/>
      <c r="Q68" s="988">
        <f>821</f>
        <v>821</v>
      </c>
      <c r="R68" s="982"/>
      <c r="S68" s="982"/>
      <c r="T68" s="982"/>
      <c r="U68" s="982"/>
      <c r="V68" s="982">
        <f>737</f>
        <v>737</v>
      </c>
      <c r="W68" s="982"/>
      <c r="X68" s="982"/>
      <c r="Y68" s="982"/>
      <c r="Z68" s="982"/>
      <c r="AA68" s="982">
        <f>84</f>
        <v>84</v>
      </c>
      <c r="AB68" s="982"/>
      <c r="AC68" s="982"/>
      <c r="AD68" s="982"/>
      <c r="AE68" s="982"/>
      <c r="AF68" s="982">
        <f>84</f>
        <v>84</v>
      </c>
      <c r="AG68" s="982"/>
      <c r="AH68" s="982"/>
      <c r="AI68" s="982"/>
      <c r="AJ68" s="982"/>
      <c r="AK68" s="982" t="s">
        <v>556</v>
      </c>
      <c r="AL68" s="982"/>
      <c r="AM68" s="982"/>
      <c r="AN68" s="982"/>
      <c r="AO68" s="982"/>
      <c r="AP68" s="982">
        <f>3</f>
        <v>3</v>
      </c>
      <c r="AQ68" s="982"/>
      <c r="AR68" s="982"/>
      <c r="AS68" s="982"/>
      <c r="AT68" s="982"/>
      <c r="AU68" s="982">
        <f>0</f>
        <v>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552</v>
      </c>
      <c r="C69" s="975"/>
      <c r="D69" s="975"/>
      <c r="E69" s="975"/>
      <c r="F69" s="975"/>
      <c r="G69" s="975"/>
      <c r="H69" s="975"/>
      <c r="I69" s="975"/>
      <c r="J69" s="975"/>
      <c r="K69" s="975"/>
      <c r="L69" s="975"/>
      <c r="M69" s="975"/>
      <c r="N69" s="975"/>
      <c r="O69" s="975"/>
      <c r="P69" s="976"/>
      <c r="Q69" s="977">
        <f>1644</f>
        <v>1644</v>
      </c>
      <c r="R69" s="971"/>
      <c r="S69" s="971"/>
      <c r="T69" s="971"/>
      <c r="U69" s="971"/>
      <c r="V69" s="971">
        <f>1603</f>
        <v>1603</v>
      </c>
      <c r="W69" s="971"/>
      <c r="X69" s="971"/>
      <c r="Y69" s="971"/>
      <c r="Z69" s="971"/>
      <c r="AA69" s="971">
        <f>41</f>
        <v>41</v>
      </c>
      <c r="AB69" s="971"/>
      <c r="AC69" s="971"/>
      <c r="AD69" s="971"/>
      <c r="AE69" s="971"/>
      <c r="AF69" s="971">
        <f>41</f>
        <v>41</v>
      </c>
      <c r="AG69" s="971"/>
      <c r="AH69" s="971"/>
      <c r="AI69" s="971"/>
      <c r="AJ69" s="971"/>
      <c r="AK69" s="971" t="s">
        <v>556</v>
      </c>
      <c r="AL69" s="971"/>
      <c r="AM69" s="971"/>
      <c r="AN69" s="971"/>
      <c r="AO69" s="971"/>
      <c r="AP69" s="971">
        <f>5</f>
        <v>5</v>
      </c>
      <c r="AQ69" s="971"/>
      <c r="AR69" s="971"/>
      <c r="AS69" s="971"/>
      <c r="AT69" s="971"/>
      <c r="AU69" s="971">
        <f>1</f>
        <v>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553</v>
      </c>
      <c r="C70" s="975"/>
      <c r="D70" s="975"/>
      <c r="E70" s="975"/>
      <c r="F70" s="975"/>
      <c r="G70" s="975"/>
      <c r="H70" s="975"/>
      <c r="I70" s="975"/>
      <c r="J70" s="975"/>
      <c r="K70" s="975"/>
      <c r="L70" s="975"/>
      <c r="M70" s="975"/>
      <c r="N70" s="975"/>
      <c r="O70" s="975"/>
      <c r="P70" s="976"/>
      <c r="Q70" s="977">
        <f>42</f>
        <v>42</v>
      </c>
      <c r="R70" s="971"/>
      <c r="S70" s="971"/>
      <c r="T70" s="971"/>
      <c r="U70" s="971"/>
      <c r="V70" s="971">
        <f>41</f>
        <v>41</v>
      </c>
      <c r="W70" s="971"/>
      <c r="X70" s="971"/>
      <c r="Y70" s="971"/>
      <c r="Z70" s="971"/>
      <c r="AA70" s="971">
        <f>1</f>
        <v>1</v>
      </c>
      <c r="AB70" s="971"/>
      <c r="AC70" s="971"/>
      <c r="AD70" s="971"/>
      <c r="AE70" s="971"/>
      <c r="AF70" s="971">
        <f>1</f>
        <v>1</v>
      </c>
      <c r="AG70" s="971"/>
      <c r="AH70" s="971"/>
      <c r="AI70" s="971"/>
      <c r="AJ70" s="971"/>
      <c r="AK70" s="971" t="s">
        <v>556</v>
      </c>
      <c r="AL70" s="971"/>
      <c r="AM70" s="971"/>
      <c r="AN70" s="971"/>
      <c r="AO70" s="971"/>
      <c r="AP70" s="971" t="s">
        <v>556</v>
      </c>
      <c r="AQ70" s="971"/>
      <c r="AR70" s="971"/>
      <c r="AS70" s="971"/>
      <c r="AT70" s="971"/>
      <c r="AU70" s="971" t="s">
        <v>556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126</f>
        <v>126</v>
      </c>
      <c r="AG88" s="959"/>
      <c r="AH88" s="959"/>
      <c r="AI88" s="959"/>
      <c r="AJ88" s="959"/>
      <c r="AK88" s="963"/>
      <c r="AL88" s="963"/>
      <c r="AM88" s="963"/>
      <c r="AN88" s="963"/>
      <c r="AO88" s="963"/>
      <c r="AP88" s="959">
        <f>8</f>
        <v>8</v>
      </c>
      <c r="AQ88" s="959"/>
      <c r="AR88" s="959"/>
      <c r="AS88" s="959"/>
      <c r="AT88" s="959"/>
      <c r="AU88" s="959">
        <f>1</f>
        <v>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7</f>
        <v>7</v>
      </c>
      <c r="CS102" s="953"/>
      <c r="CT102" s="953"/>
      <c r="CU102" s="953"/>
      <c r="CV102" s="954"/>
      <c r="CW102" s="952" t="s">
        <v>556</v>
      </c>
      <c r="CX102" s="953"/>
      <c r="CY102" s="953"/>
      <c r="CZ102" s="953"/>
      <c r="DA102" s="954"/>
      <c r="DB102" s="952" t="s">
        <v>556</v>
      </c>
      <c r="DC102" s="953"/>
      <c r="DD102" s="953"/>
      <c r="DE102" s="953"/>
      <c r="DF102" s="954"/>
      <c r="DG102" s="952" t="s">
        <v>556</v>
      </c>
      <c r="DH102" s="953"/>
      <c r="DI102" s="953"/>
      <c r="DJ102" s="953"/>
      <c r="DK102" s="954"/>
      <c r="DL102" s="952" t="s">
        <v>556</v>
      </c>
      <c r="DM102" s="953"/>
      <c r="DN102" s="953"/>
      <c r="DO102" s="953"/>
      <c r="DP102" s="954"/>
      <c r="DQ102" s="952" t="s">
        <v>556</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295</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295</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295</v>
      </c>
      <c r="DR109" s="896"/>
      <c r="DS109" s="896"/>
      <c r="DT109" s="896"/>
      <c r="DU109" s="897"/>
      <c r="DV109" s="898" t="s">
        <v>415</v>
      </c>
      <c r="DW109" s="896"/>
      <c r="DX109" s="896"/>
      <c r="DY109" s="896"/>
      <c r="DZ109" s="929"/>
    </row>
    <row r="110" spans="1:131" s="230" customFormat="1" ht="26.25" customHeight="1" x14ac:dyDescent="0.2">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486975</v>
      </c>
      <c r="AB110" s="889"/>
      <c r="AC110" s="889"/>
      <c r="AD110" s="889"/>
      <c r="AE110" s="890"/>
      <c r="AF110" s="891">
        <v>486730</v>
      </c>
      <c r="AG110" s="889"/>
      <c r="AH110" s="889"/>
      <c r="AI110" s="889"/>
      <c r="AJ110" s="890"/>
      <c r="AK110" s="891">
        <v>517969</v>
      </c>
      <c r="AL110" s="889"/>
      <c r="AM110" s="889"/>
      <c r="AN110" s="889"/>
      <c r="AO110" s="890"/>
      <c r="AP110" s="892">
        <v>24.5</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3902374</v>
      </c>
      <c r="BR110" s="842"/>
      <c r="BS110" s="842"/>
      <c r="BT110" s="842"/>
      <c r="BU110" s="842"/>
      <c r="BV110" s="842">
        <v>3815037</v>
      </c>
      <c r="BW110" s="842"/>
      <c r="BX110" s="842"/>
      <c r="BY110" s="842"/>
      <c r="BZ110" s="842"/>
      <c r="CA110" s="842">
        <v>4055060</v>
      </c>
      <c r="CB110" s="842"/>
      <c r="CC110" s="842"/>
      <c r="CD110" s="842"/>
      <c r="CE110" s="842"/>
      <c r="CF110" s="866">
        <v>192</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952118</v>
      </c>
      <c r="BR112" s="817"/>
      <c r="BS112" s="817"/>
      <c r="BT112" s="817"/>
      <c r="BU112" s="817"/>
      <c r="BV112" s="817">
        <v>1193934</v>
      </c>
      <c r="BW112" s="817"/>
      <c r="BX112" s="817"/>
      <c r="BY112" s="817"/>
      <c r="BZ112" s="817"/>
      <c r="CA112" s="817">
        <v>1591386</v>
      </c>
      <c r="CB112" s="817"/>
      <c r="CC112" s="817"/>
      <c r="CD112" s="817"/>
      <c r="CE112" s="817"/>
      <c r="CF112" s="875">
        <v>75.3</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115562</v>
      </c>
      <c r="AB113" s="919"/>
      <c r="AC113" s="919"/>
      <c r="AD113" s="919"/>
      <c r="AE113" s="920"/>
      <c r="AF113" s="921">
        <v>115525</v>
      </c>
      <c r="AG113" s="919"/>
      <c r="AH113" s="919"/>
      <c r="AI113" s="919"/>
      <c r="AJ113" s="920"/>
      <c r="AK113" s="921">
        <v>114781</v>
      </c>
      <c r="AL113" s="919"/>
      <c r="AM113" s="919"/>
      <c r="AN113" s="919"/>
      <c r="AO113" s="920"/>
      <c r="AP113" s="922">
        <v>5.4</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1825</v>
      </c>
      <c r="BR113" s="817"/>
      <c r="BS113" s="817"/>
      <c r="BT113" s="817"/>
      <c r="BU113" s="817"/>
      <c r="BV113" s="817">
        <v>1408</v>
      </c>
      <c r="BW113" s="817"/>
      <c r="BX113" s="817"/>
      <c r="BY113" s="817"/>
      <c r="BZ113" s="817"/>
      <c r="CA113" s="817">
        <v>913</v>
      </c>
      <c r="CB113" s="817"/>
      <c r="CC113" s="817"/>
      <c r="CD113" s="817"/>
      <c r="CE113" s="817"/>
      <c r="CF113" s="875">
        <v>0</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1634</v>
      </c>
      <c r="AB114" s="780"/>
      <c r="AC114" s="780"/>
      <c r="AD114" s="780"/>
      <c r="AE114" s="781"/>
      <c r="AF114" s="782">
        <v>1066</v>
      </c>
      <c r="AG114" s="780"/>
      <c r="AH114" s="780"/>
      <c r="AI114" s="780"/>
      <c r="AJ114" s="781"/>
      <c r="AK114" s="782">
        <v>574</v>
      </c>
      <c r="AL114" s="780"/>
      <c r="AM114" s="780"/>
      <c r="AN114" s="780"/>
      <c r="AO114" s="781"/>
      <c r="AP114" s="824">
        <v>0</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662833</v>
      </c>
      <c r="BR114" s="817"/>
      <c r="BS114" s="817"/>
      <c r="BT114" s="817"/>
      <c r="BU114" s="817"/>
      <c r="BV114" s="817">
        <v>652722</v>
      </c>
      <c r="BW114" s="817"/>
      <c r="BX114" s="817"/>
      <c r="BY114" s="817"/>
      <c r="BZ114" s="817"/>
      <c r="CA114" s="817">
        <v>644645</v>
      </c>
      <c r="CB114" s="817"/>
      <c r="CC114" s="817"/>
      <c r="CD114" s="817"/>
      <c r="CE114" s="817"/>
      <c r="CF114" s="875">
        <v>30.5</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604171</v>
      </c>
      <c r="AB117" s="903"/>
      <c r="AC117" s="903"/>
      <c r="AD117" s="903"/>
      <c r="AE117" s="904"/>
      <c r="AF117" s="905">
        <v>603321</v>
      </c>
      <c r="AG117" s="903"/>
      <c r="AH117" s="903"/>
      <c r="AI117" s="903"/>
      <c r="AJ117" s="904"/>
      <c r="AK117" s="905">
        <v>633324</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295</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445</v>
      </c>
      <c r="BP119" s="878"/>
      <c r="BQ119" s="879">
        <v>5519150</v>
      </c>
      <c r="BR119" s="845"/>
      <c r="BS119" s="845"/>
      <c r="BT119" s="845"/>
      <c r="BU119" s="845"/>
      <c r="BV119" s="845">
        <v>5663101</v>
      </c>
      <c r="BW119" s="845"/>
      <c r="BX119" s="845"/>
      <c r="BY119" s="845"/>
      <c r="BZ119" s="845"/>
      <c r="CA119" s="845">
        <v>6292004</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6036031</v>
      </c>
      <c r="BR120" s="842"/>
      <c r="BS120" s="842"/>
      <c r="BT120" s="842"/>
      <c r="BU120" s="842"/>
      <c r="BV120" s="842">
        <v>6402946</v>
      </c>
      <c r="BW120" s="842"/>
      <c r="BX120" s="842"/>
      <c r="BY120" s="842"/>
      <c r="BZ120" s="842"/>
      <c r="CA120" s="842">
        <v>5749967</v>
      </c>
      <c r="CB120" s="842"/>
      <c r="CC120" s="842"/>
      <c r="CD120" s="842"/>
      <c r="CE120" s="842"/>
      <c r="CF120" s="866">
        <v>272.2</v>
      </c>
      <c r="CG120" s="867"/>
      <c r="CH120" s="867"/>
      <c r="CI120" s="867"/>
      <c r="CJ120" s="867"/>
      <c r="CK120" s="868" t="s">
        <v>449</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57300</v>
      </c>
      <c r="DH120" s="842"/>
      <c r="DI120" s="842"/>
      <c r="DJ120" s="842"/>
      <c r="DK120" s="842"/>
      <c r="DL120" s="842">
        <v>351000</v>
      </c>
      <c r="DM120" s="842"/>
      <c r="DN120" s="842"/>
      <c r="DO120" s="842"/>
      <c r="DP120" s="842"/>
      <c r="DQ120" s="842">
        <v>767000</v>
      </c>
      <c r="DR120" s="842"/>
      <c r="DS120" s="842"/>
      <c r="DT120" s="842"/>
      <c r="DU120" s="842"/>
      <c r="DV120" s="843">
        <v>36.299999999999997</v>
      </c>
      <c r="DW120" s="843"/>
      <c r="DX120" s="843"/>
      <c r="DY120" s="843"/>
      <c r="DZ120" s="844"/>
    </row>
    <row r="121" spans="1:130" s="230" customFormat="1" ht="26.25" customHeight="1" x14ac:dyDescent="0.2">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241468</v>
      </c>
      <c r="BR121" s="817"/>
      <c r="BS121" s="817"/>
      <c r="BT121" s="817"/>
      <c r="BU121" s="817"/>
      <c r="BV121" s="817">
        <v>207941</v>
      </c>
      <c r="BW121" s="817"/>
      <c r="BX121" s="817"/>
      <c r="BY121" s="817"/>
      <c r="BZ121" s="817"/>
      <c r="CA121" s="817">
        <v>184959</v>
      </c>
      <c r="CB121" s="817"/>
      <c r="CC121" s="817"/>
      <c r="CD121" s="817"/>
      <c r="CE121" s="817"/>
      <c r="CF121" s="875">
        <v>8.8000000000000007</v>
      </c>
      <c r="CG121" s="876"/>
      <c r="CH121" s="876"/>
      <c r="CI121" s="876"/>
      <c r="CJ121" s="876"/>
      <c r="CK121" s="869"/>
      <c r="CL121" s="855"/>
      <c r="CM121" s="855"/>
      <c r="CN121" s="855"/>
      <c r="CO121" s="856"/>
      <c r="CP121" s="835" t="s">
        <v>397</v>
      </c>
      <c r="CQ121" s="836"/>
      <c r="CR121" s="836"/>
      <c r="CS121" s="836"/>
      <c r="CT121" s="836"/>
      <c r="CU121" s="836"/>
      <c r="CV121" s="836"/>
      <c r="CW121" s="836"/>
      <c r="CX121" s="836"/>
      <c r="CY121" s="836"/>
      <c r="CZ121" s="836"/>
      <c r="DA121" s="836"/>
      <c r="DB121" s="836"/>
      <c r="DC121" s="836"/>
      <c r="DD121" s="836"/>
      <c r="DE121" s="836"/>
      <c r="DF121" s="837"/>
      <c r="DG121" s="816">
        <v>573984</v>
      </c>
      <c r="DH121" s="817"/>
      <c r="DI121" s="817"/>
      <c r="DJ121" s="817"/>
      <c r="DK121" s="817"/>
      <c r="DL121" s="817">
        <v>521687</v>
      </c>
      <c r="DM121" s="817"/>
      <c r="DN121" s="817"/>
      <c r="DO121" s="817"/>
      <c r="DP121" s="817"/>
      <c r="DQ121" s="817">
        <v>486819</v>
      </c>
      <c r="DR121" s="817"/>
      <c r="DS121" s="817"/>
      <c r="DT121" s="817"/>
      <c r="DU121" s="817"/>
      <c r="DV121" s="794">
        <v>23</v>
      </c>
      <c r="DW121" s="794"/>
      <c r="DX121" s="794"/>
      <c r="DY121" s="794"/>
      <c r="DZ121" s="795"/>
    </row>
    <row r="122" spans="1:130" s="230" customFormat="1" ht="26.25" customHeight="1" x14ac:dyDescent="0.2">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3973336</v>
      </c>
      <c r="BR122" s="845"/>
      <c r="BS122" s="845"/>
      <c r="BT122" s="845"/>
      <c r="BU122" s="845"/>
      <c r="BV122" s="845">
        <v>3973273</v>
      </c>
      <c r="BW122" s="845"/>
      <c r="BX122" s="845"/>
      <c r="BY122" s="845"/>
      <c r="BZ122" s="845"/>
      <c r="CA122" s="845">
        <v>4262637</v>
      </c>
      <c r="CB122" s="845"/>
      <c r="CC122" s="845"/>
      <c r="CD122" s="845"/>
      <c r="CE122" s="845"/>
      <c r="CF122" s="846">
        <v>201.8</v>
      </c>
      <c r="CG122" s="847"/>
      <c r="CH122" s="847"/>
      <c r="CI122" s="847"/>
      <c r="CJ122" s="847"/>
      <c r="CK122" s="869"/>
      <c r="CL122" s="855"/>
      <c r="CM122" s="855"/>
      <c r="CN122" s="855"/>
      <c r="CO122" s="856"/>
      <c r="CP122" s="835" t="s">
        <v>398</v>
      </c>
      <c r="CQ122" s="836"/>
      <c r="CR122" s="836"/>
      <c r="CS122" s="836"/>
      <c r="CT122" s="836"/>
      <c r="CU122" s="836"/>
      <c r="CV122" s="836"/>
      <c r="CW122" s="836"/>
      <c r="CX122" s="836"/>
      <c r="CY122" s="836"/>
      <c r="CZ122" s="836"/>
      <c r="DA122" s="836"/>
      <c r="DB122" s="836"/>
      <c r="DC122" s="836"/>
      <c r="DD122" s="836"/>
      <c r="DE122" s="836"/>
      <c r="DF122" s="837"/>
      <c r="DG122" s="816">
        <v>134912</v>
      </c>
      <c r="DH122" s="817"/>
      <c r="DI122" s="817"/>
      <c r="DJ122" s="817"/>
      <c r="DK122" s="817"/>
      <c r="DL122" s="817">
        <v>140436</v>
      </c>
      <c r="DM122" s="817"/>
      <c r="DN122" s="817"/>
      <c r="DO122" s="817"/>
      <c r="DP122" s="817"/>
      <c r="DQ122" s="817">
        <v>145572</v>
      </c>
      <c r="DR122" s="817"/>
      <c r="DS122" s="817"/>
      <c r="DT122" s="817"/>
      <c r="DU122" s="817"/>
      <c r="DV122" s="794">
        <v>6.9</v>
      </c>
      <c r="DW122" s="794"/>
      <c r="DX122" s="794"/>
      <c r="DY122" s="794"/>
      <c r="DZ122" s="795"/>
    </row>
    <row r="123" spans="1:130" s="230" customFormat="1" ht="26.25" customHeight="1" x14ac:dyDescent="0.2">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453</v>
      </c>
      <c r="BP123" s="878"/>
      <c r="BQ123" s="832">
        <v>10250835</v>
      </c>
      <c r="BR123" s="833"/>
      <c r="BS123" s="833"/>
      <c r="BT123" s="833"/>
      <c r="BU123" s="833"/>
      <c r="BV123" s="833">
        <v>10584160</v>
      </c>
      <c r="BW123" s="833"/>
      <c r="BX123" s="833"/>
      <c r="BY123" s="833"/>
      <c r="BZ123" s="833"/>
      <c r="CA123" s="833">
        <v>10197563</v>
      </c>
      <c r="CB123" s="833"/>
      <c r="CC123" s="833"/>
      <c r="CD123" s="833"/>
      <c r="CE123" s="833"/>
      <c r="CF123" s="748"/>
      <c r="CG123" s="749"/>
      <c r="CH123" s="749"/>
      <c r="CI123" s="749"/>
      <c r="CJ123" s="834"/>
      <c r="CK123" s="869"/>
      <c r="CL123" s="855"/>
      <c r="CM123" s="855"/>
      <c r="CN123" s="855"/>
      <c r="CO123" s="856"/>
      <c r="CP123" s="835" t="s">
        <v>395</v>
      </c>
      <c r="CQ123" s="836"/>
      <c r="CR123" s="836"/>
      <c r="CS123" s="836"/>
      <c r="CT123" s="836"/>
      <c r="CU123" s="836"/>
      <c r="CV123" s="836"/>
      <c r="CW123" s="836"/>
      <c r="CX123" s="836"/>
      <c r="CY123" s="836"/>
      <c r="CZ123" s="836"/>
      <c r="DA123" s="836"/>
      <c r="DB123" s="836"/>
      <c r="DC123" s="836"/>
      <c r="DD123" s="836"/>
      <c r="DE123" s="836"/>
      <c r="DF123" s="837"/>
      <c r="DG123" s="779">
        <v>83897</v>
      </c>
      <c r="DH123" s="780"/>
      <c r="DI123" s="780"/>
      <c r="DJ123" s="780"/>
      <c r="DK123" s="781"/>
      <c r="DL123" s="782">
        <v>89821</v>
      </c>
      <c r="DM123" s="780"/>
      <c r="DN123" s="780"/>
      <c r="DO123" s="780"/>
      <c r="DP123" s="781"/>
      <c r="DQ123" s="782">
        <v>112987</v>
      </c>
      <c r="DR123" s="780"/>
      <c r="DS123" s="780"/>
      <c r="DT123" s="780"/>
      <c r="DU123" s="781"/>
      <c r="DV123" s="824">
        <v>5.3</v>
      </c>
      <c r="DW123" s="825"/>
      <c r="DX123" s="825"/>
      <c r="DY123" s="825"/>
      <c r="DZ123" s="826"/>
    </row>
    <row r="124" spans="1:130" s="230" customFormat="1" ht="26.25" customHeight="1" thickBot="1" x14ac:dyDescent="0.25">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v>102025</v>
      </c>
      <c r="DH124" s="764"/>
      <c r="DI124" s="764"/>
      <c r="DJ124" s="764"/>
      <c r="DK124" s="765"/>
      <c r="DL124" s="766">
        <v>90990</v>
      </c>
      <c r="DM124" s="764"/>
      <c r="DN124" s="764"/>
      <c r="DO124" s="764"/>
      <c r="DP124" s="765"/>
      <c r="DQ124" s="766">
        <v>79008</v>
      </c>
      <c r="DR124" s="764"/>
      <c r="DS124" s="764"/>
      <c r="DT124" s="764"/>
      <c r="DU124" s="765"/>
      <c r="DV124" s="848">
        <v>3.7</v>
      </c>
      <c r="DW124" s="849"/>
      <c r="DX124" s="849"/>
      <c r="DY124" s="849"/>
      <c r="DZ124" s="850"/>
    </row>
    <row r="125" spans="1:130" s="230" customFormat="1" ht="26.25" customHeight="1" x14ac:dyDescent="0.2">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37078</v>
      </c>
      <c r="AB128" s="801"/>
      <c r="AC128" s="801"/>
      <c r="AD128" s="801"/>
      <c r="AE128" s="802"/>
      <c r="AF128" s="803">
        <v>32061</v>
      </c>
      <c r="AG128" s="801"/>
      <c r="AH128" s="801"/>
      <c r="AI128" s="801"/>
      <c r="AJ128" s="802"/>
      <c r="AK128" s="803">
        <v>26083</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2595284</v>
      </c>
      <c r="AB129" s="780"/>
      <c r="AC129" s="780"/>
      <c r="AD129" s="780"/>
      <c r="AE129" s="781"/>
      <c r="AF129" s="782">
        <v>2538540</v>
      </c>
      <c r="AG129" s="780"/>
      <c r="AH129" s="780"/>
      <c r="AI129" s="780"/>
      <c r="AJ129" s="781"/>
      <c r="AK129" s="782">
        <v>2549365</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441627</v>
      </c>
      <c r="AB130" s="780"/>
      <c r="AC130" s="780"/>
      <c r="AD130" s="780"/>
      <c r="AE130" s="781"/>
      <c r="AF130" s="782">
        <v>439229</v>
      </c>
      <c r="AG130" s="780"/>
      <c r="AH130" s="780"/>
      <c r="AI130" s="780"/>
      <c r="AJ130" s="781"/>
      <c r="AK130" s="782">
        <v>436985</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6.7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2153657</v>
      </c>
      <c r="AB131" s="764"/>
      <c r="AC131" s="764"/>
      <c r="AD131" s="764"/>
      <c r="AE131" s="765"/>
      <c r="AF131" s="766">
        <v>2099311</v>
      </c>
      <c r="AG131" s="764"/>
      <c r="AH131" s="764"/>
      <c r="AI131" s="764"/>
      <c r="AJ131" s="765"/>
      <c r="AK131" s="766">
        <v>2112380</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5.8257187659999996</v>
      </c>
      <c r="AB132" s="745"/>
      <c r="AC132" s="745"/>
      <c r="AD132" s="745"/>
      <c r="AE132" s="746"/>
      <c r="AF132" s="747">
        <v>6.28925395</v>
      </c>
      <c r="AG132" s="745"/>
      <c r="AH132" s="745"/>
      <c r="AI132" s="745"/>
      <c r="AJ132" s="746"/>
      <c r="AK132" s="747">
        <v>8.0599134630000009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5</v>
      </c>
      <c r="AB133" s="724"/>
      <c r="AC133" s="724"/>
      <c r="AD133" s="724"/>
      <c r="AE133" s="725"/>
      <c r="AF133" s="723">
        <v>5.6</v>
      </c>
      <c r="AG133" s="724"/>
      <c r="AH133" s="724"/>
      <c r="AI133" s="724"/>
      <c r="AJ133" s="725"/>
      <c r="AK133" s="723">
        <v>6.7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pXgCQwsfvN5RjbqCPSJrlNgl/5TxoaE+Vt6Vy0g2GfUJq9jdbmjD0rT+Tfx8nfZvOt9U+kFpUe4EiXVdMToow==" saltValue="ShDVqpT5PDdo/K1XJF+e2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Z29" sqref="CZ29"/>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VBWFHVJRp1aYBStQ6Gbz9vbbVSRGInhLNEIfhfpNOJNpO+R1bYq6blpGZW8wcDthAfSmYiRizwUVKpPXhN6ESA==" saltValue="JwHiCmlrr19APjl1lGE5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r2UMquLMTnktUv3N4QRonoezDUnXt8i4IfpaNmWlRjFYPA5vZI7hGzLarpyu4RqAAhNnocEsU3QzIdlOmToRQ==" saltValue="L0Cy4Qh6JnEL4FbDf5NI+g=="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P16" sqref="AP16"/>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646704</v>
      </c>
      <c r="AP9" s="281">
        <v>199047</v>
      </c>
      <c r="AQ9" s="282">
        <v>273733</v>
      </c>
      <c r="AR9" s="283">
        <v>-27.3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135752</v>
      </c>
      <c r="AP10" s="284">
        <v>41783</v>
      </c>
      <c r="AQ10" s="285">
        <v>30345</v>
      </c>
      <c r="AR10" s="286">
        <v>37.700000000000003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v>143715</v>
      </c>
      <c r="AP11" s="284">
        <v>44234</v>
      </c>
      <c r="AQ11" s="285">
        <v>4149</v>
      </c>
      <c r="AR11" s="286">
        <v>966.1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491</v>
      </c>
      <c r="AP12" s="284" t="s">
        <v>491</v>
      </c>
      <c r="AQ12" s="285" t="s">
        <v>491</v>
      </c>
      <c r="AR12" s="286" t="s">
        <v>491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30202</v>
      </c>
      <c r="AP13" s="284">
        <v>9296</v>
      </c>
      <c r="AQ13" s="285">
        <v>9494</v>
      </c>
      <c r="AR13" s="286">
        <v>-2.1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23860</v>
      </c>
      <c r="AP14" s="284">
        <v>7344</v>
      </c>
      <c r="AQ14" s="285">
        <v>5033</v>
      </c>
      <c r="AR14" s="286">
        <v>45.9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-33531</v>
      </c>
      <c r="AP15" s="284">
        <v>-10320</v>
      </c>
      <c r="AQ15" s="285">
        <v>-17000</v>
      </c>
      <c r="AR15" s="286">
        <v>-39.299999999999997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946702</v>
      </c>
      <c r="AP16" s="284">
        <v>291383</v>
      </c>
      <c r="AQ16" s="285">
        <v>305754</v>
      </c>
      <c r="AR16" s="286">
        <v>-4.7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18.47</v>
      </c>
      <c r="AP21" s="298">
        <v>26.54</v>
      </c>
      <c r="AQ21" s="299">
        <v>-8.07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95.9</v>
      </c>
      <c r="AP22" s="303">
        <v>93.9</v>
      </c>
      <c r="AQ22" s="304">
        <v>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517969</v>
      </c>
      <c r="AP32" s="312">
        <v>159424</v>
      </c>
      <c r="AQ32" s="313">
        <v>170830</v>
      </c>
      <c r="AR32" s="314">
        <v>-6.7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491</v>
      </c>
      <c r="AP33" s="312" t="s">
        <v>491</v>
      </c>
      <c r="AQ33" s="313" t="s">
        <v>491</v>
      </c>
      <c r="AR33" s="314" t="s">
        <v>491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491</v>
      </c>
      <c r="AP34" s="312" t="s">
        <v>491</v>
      </c>
      <c r="AQ34" s="313" t="s">
        <v>491</v>
      </c>
      <c r="AR34" s="314" t="s">
        <v>491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114781</v>
      </c>
      <c r="AP35" s="312">
        <v>35328</v>
      </c>
      <c r="AQ35" s="313">
        <v>32606</v>
      </c>
      <c r="AR35" s="314">
        <v>8.3000000000000007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574</v>
      </c>
      <c r="AP36" s="312">
        <v>177</v>
      </c>
      <c r="AQ36" s="313">
        <v>4875</v>
      </c>
      <c r="AR36" s="314">
        <v>-96.4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t="s">
        <v>491</v>
      </c>
      <c r="AP37" s="312" t="s">
        <v>491</v>
      </c>
      <c r="AQ37" s="313">
        <v>993</v>
      </c>
      <c r="AR37" s="314" t="s">
        <v>491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491</v>
      </c>
      <c r="AP38" s="315" t="s">
        <v>491</v>
      </c>
      <c r="AQ38" s="316">
        <v>50</v>
      </c>
      <c r="AR38" s="304" t="s">
        <v>491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-26083</v>
      </c>
      <c r="AP39" s="312">
        <v>-8028</v>
      </c>
      <c r="AQ39" s="313">
        <v>-6626</v>
      </c>
      <c r="AR39" s="314">
        <v>21.2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-436985</v>
      </c>
      <c r="AP40" s="312">
        <v>-134498</v>
      </c>
      <c r="AQ40" s="313">
        <v>-145454</v>
      </c>
      <c r="AR40" s="314">
        <v>-7.5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170256</v>
      </c>
      <c r="AP41" s="312">
        <v>52403</v>
      </c>
      <c r="AQ41" s="313">
        <v>57274</v>
      </c>
      <c r="AR41" s="314">
        <v>-8.5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1203190</v>
      </c>
      <c r="AN51" s="334">
        <v>331914</v>
      </c>
      <c r="AO51" s="335">
        <v>23.4</v>
      </c>
      <c r="AP51" s="336">
        <v>264232</v>
      </c>
      <c r="AQ51" s="337">
        <v>15.8</v>
      </c>
      <c r="AR51" s="338">
        <v>7.6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604902</v>
      </c>
      <c r="AN52" s="342">
        <v>166870</v>
      </c>
      <c r="AO52" s="343">
        <v>162.80000000000001</v>
      </c>
      <c r="AP52" s="344">
        <v>133959</v>
      </c>
      <c r="AQ52" s="345">
        <v>13.9</v>
      </c>
      <c r="AR52" s="346">
        <v>148.9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966504</v>
      </c>
      <c r="AN53" s="334">
        <v>274575</v>
      </c>
      <c r="AO53" s="335">
        <v>-17.3</v>
      </c>
      <c r="AP53" s="336">
        <v>263613</v>
      </c>
      <c r="AQ53" s="337">
        <v>-0.2</v>
      </c>
      <c r="AR53" s="338">
        <v>-17.100000000000001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541125</v>
      </c>
      <c r="AN54" s="342">
        <v>153729</v>
      </c>
      <c r="AO54" s="343">
        <v>-7.9</v>
      </c>
      <c r="AP54" s="344">
        <v>128823</v>
      </c>
      <c r="AQ54" s="345">
        <v>-3.8</v>
      </c>
      <c r="AR54" s="346">
        <v>-4.0999999999999996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667312</v>
      </c>
      <c r="AN55" s="334">
        <v>194665</v>
      </c>
      <c r="AO55" s="335">
        <v>-29.1</v>
      </c>
      <c r="AP55" s="336">
        <v>362690</v>
      </c>
      <c r="AQ55" s="337">
        <v>37.6</v>
      </c>
      <c r="AR55" s="338">
        <v>-66.7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317558</v>
      </c>
      <c r="AN56" s="342">
        <v>92637</v>
      </c>
      <c r="AO56" s="343">
        <v>-39.700000000000003</v>
      </c>
      <c r="AP56" s="344">
        <v>172580</v>
      </c>
      <c r="AQ56" s="345">
        <v>34</v>
      </c>
      <c r="AR56" s="346">
        <v>-73.7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746773</v>
      </c>
      <c r="AN57" s="334">
        <v>224189</v>
      </c>
      <c r="AO57" s="335">
        <v>15.2</v>
      </c>
      <c r="AP57" s="336">
        <v>296093</v>
      </c>
      <c r="AQ57" s="337">
        <v>-18.399999999999999</v>
      </c>
      <c r="AR57" s="338">
        <v>33.6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209647</v>
      </c>
      <c r="AN58" s="342">
        <v>62938</v>
      </c>
      <c r="AO58" s="343">
        <v>-32.1</v>
      </c>
      <c r="AP58" s="344">
        <v>140545</v>
      </c>
      <c r="AQ58" s="345">
        <v>-18.600000000000001</v>
      </c>
      <c r="AR58" s="346">
        <v>-13.5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1273029</v>
      </c>
      <c r="AN59" s="334">
        <v>391822</v>
      </c>
      <c r="AO59" s="335">
        <v>74.8</v>
      </c>
      <c r="AP59" s="336">
        <v>308655</v>
      </c>
      <c r="AQ59" s="337">
        <v>4.2</v>
      </c>
      <c r="AR59" s="338">
        <v>70.599999999999994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630617</v>
      </c>
      <c r="AN60" s="342">
        <v>194096</v>
      </c>
      <c r="AO60" s="343">
        <v>208.4</v>
      </c>
      <c r="AP60" s="344">
        <v>169887</v>
      </c>
      <c r="AQ60" s="345">
        <v>20.9</v>
      </c>
      <c r="AR60" s="346">
        <v>187.5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971362</v>
      </c>
      <c r="AN61" s="349">
        <v>283433</v>
      </c>
      <c r="AO61" s="350">
        <v>13.4</v>
      </c>
      <c r="AP61" s="351">
        <v>299057</v>
      </c>
      <c r="AQ61" s="352">
        <v>7.8</v>
      </c>
      <c r="AR61" s="338">
        <v>5.6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460770</v>
      </c>
      <c r="AN62" s="342">
        <v>134054</v>
      </c>
      <c r="AO62" s="343">
        <v>58.3</v>
      </c>
      <c r="AP62" s="344">
        <v>149159</v>
      </c>
      <c r="AQ62" s="345">
        <v>9.3000000000000007</v>
      </c>
      <c r="AR62" s="346">
        <v>49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F1CGVaAw2qgkWqyByqQ0TlYC09QsPyCc8ONKESTil9Rvy7wCcktRHa2ResVr10XhphpkaMyf/ze+2f80qzIiug==" saltValue="UEC+37y2ep/2cQPRETLGy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479</v>
      </c>
    </row>
    <row r="120" spans="125:125" ht="13.5" hidden="1" customHeight="1" x14ac:dyDescent="0.2"/>
    <row r="121" spans="125:125" ht="13.5" hidden="1" customHeight="1" x14ac:dyDescent="0.2">
      <c r="DU121" s="259"/>
    </row>
  </sheetData>
  <sheetProtection algorithmName="SHA-512" hashValue="5olGDxoiqk0jhjnTsN7cEwB2WYSzhre+Wwcnor2BPO/C1TpCtxuE+Cd9KAgyetejNFz4oX8+csww1WLsYHCI8w==" saltValue="Lz58XJxAJ/A8NKee6Sg1a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CR99" sqref="CR99"/>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479</v>
      </c>
    </row>
  </sheetData>
  <sheetProtection algorithmName="SHA-512" hashValue="XvtZIsRjXKejvhxJRWwNnv3kBGV1DBtx3JPaHl1SjDm9A8ayPoByBsdSgHKg9/Ph/EwvQQ3DPf1qU3p9x10hrA==" saltValue="LeDgR0YSaJEC1BrXg/4Y4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2">
      <c r="B47" s="10"/>
      <c r="C47" s="1139" t="s">
        <v>3</v>
      </c>
      <c r="D47" s="1139"/>
      <c r="E47" s="1140"/>
      <c r="F47" s="11">
        <v>21.52</v>
      </c>
      <c r="G47" s="12">
        <v>20.68</v>
      </c>
      <c r="H47" s="12">
        <v>19.13</v>
      </c>
      <c r="I47" s="12">
        <v>19.670000000000002</v>
      </c>
      <c r="J47" s="13">
        <v>19.59</v>
      </c>
    </row>
    <row r="48" spans="2:10" ht="57.75" customHeight="1" x14ac:dyDescent="0.2">
      <c r="B48" s="14"/>
      <c r="C48" s="1141" t="s">
        <v>4</v>
      </c>
      <c r="D48" s="1141"/>
      <c r="E48" s="1142"/>
      <c r="F48" s="15">
        <v>5.4</v>
      </c>
      <c r="G48" s="16">
        <v>3.72</v>
      </c>
      <c r="H48" s="16">
        <v>3.99</v>
      </c>
      <c r="I48" s="16">
        <v>3.87</v>
      </c>
      <c r="J48" s="17">
        <v>3.82</v>
      </c>
    </row>
    <row r="49" spans="2:10" ht="57.75" customHeight="1" thickBot="1" x14ac:dyDescent="0.25">
      <c r="B49" s="18"/>
      <c r="C49" s="1143" t="s">
        <v>5</v>
      </c>
      <c r="D49" s="1143"/>
      <c r="E49" s="1144"/>
      <c r="F49" s="19">
        <v>3.17</v>
      </c>
      <c r="G49" s="20">
        <v>1.36</v>
      </c>
      <c r="H49" s="20">
        <v>2.77</v>
      </c>
      <c r="I49" s="20" t="s">
        <v>534</v>
      </c>
      <c r="J49" s="21" t="s">
        <v>535</v>
      </c>
    </row>
    <row r="50" spans="2:10" ht="13.2" x14ac:dyDescent="0.2"/>
  </sheetData>
  <sheetProtection algorithmName="SHA-512" hashValue="Yg/HgS7zIjI5JPnL3Mpd+Fgfa0qG0KSeH7wL8j/c2QmWhFFaK4Z7/6JY9u2mFFUJ2cePVLP8lV2iHgDYIl7avg==" saltValue="99uffH/mhyglTQf+JMk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51" t="s">
        <v>536</v>
      </c>
      <c r="D34" s="1151"/>
      <c r="E34" s="1152"/>
      <c r="F34" s="32">
        <v>8.6300000000000008</v>
      </c>
      <c r="G34" s="33">
        <v>8.84</v>
      </c>
      <c r="H34" s="33">
        <v>10.9</v>
      </c>
      <c r="I34" s="33">
        <v>15.03</v>
      </c>
      <c r="J34" s="34">
        <v>16.149999999999999</v>
      </c>
      <c r="K34" s="22"/>
      <c r="L34" s="22"/>
      <c r="M34" s="22"/>
      <c r="N34" s="22"/>
      <c r="O34" s="22"/>
      <c r="P34" s="22"/>
    </row>
    <row r="35" spans="1:16" ht="39" customHeight="1" x14ac:dyDescent="0.2">
      <c r="A35" s="22"/>
      <c r="B35" s="35"/>
      <c r="C35" s="1145" t="s">
        <v>537</v>
      </c>
      <c r="D35" s="1146"/>
      <c r="E35" s="1147"/>
      <c r="F35" s="36">
        <v>0.28000000000000003</v>
      </c>
      <c r="G35" s="37">
        <v>0.35</v>
      </c>
      <c r="H35" s="37">
        <v>0.21</v>
      </c>
      <c r="I35" s="37">
        <v>0.25</v>
      </c>
      <c r="J35" s="38">
        <v>7.71</v>
      </c>
      <c r="K35" s="22"/>
      <c r="L35" s="22"/>
      <c r="M35" s="22"/>
      <c r="N35" s="22"/>
      <c r="O35" s="22"/>
      <c r="P35" s="22"/>
    </row>
    <row r="36" spans="1:16" ht="39" customHeight="1" x14ac:dyDescent="0.2">
      <c r="A36" s="22"/>
      <c r="B36" s="35"/>
      <c r="C36" s="1145" t="s">
        <v>538</v>
      </c>
      <c r="D36" s="1146"/>
      <c r="E36" s="1147"/>
      <c r="F36" s="36">
        <v>5.4</v>
      </c>
      <c r="G36" s="37">
        <v>3.71</v>
      </c>
      <c r="H36" s="37">
        <v>3.99</v>
      </c>
      <c r="I36" s="37">
        <v>3.86</v>
      </c>
      <c r="J36" s="38">
        <v>3.81</v>
      </c>
      <c r="K36" s="22"/>
      <c r="L36" s="22"/>
      <c r="M36" s="22"/>
      <c r="N36" s="22"/>
      <c r="O36" s="22"/>
      <c r="P36" s="22"/>
    </row>
    <row r="37" spans="1:16" ht="39" customHeight="1" x14ac:dyDescent="0.2">
      <c r="A37" s="22"/>
      <c r="B37" s="35"/>
      <c r="C37" s="1145" t="s">
        <v>539</v>
      </c>
      <c r="D37" s="1146"/>
      <c r="E37" s="1147"/>
      <c r="F37" s="36">
        <v>0.14000000000000001</v>
      </c>
      <c r="G37" s="37">
        <v>0.1</v>
      </c>
      <c r="H37" s="37">
        <v>0.15</v>
      </c>
      <c r="I37" s="37">
        <v>0.19</v>
      </c>
      <c r="J37" s="38">
        <v>1.37</v>
      </c>
      <c r="K37" s="22"/>
      <c r="L37" s="22"/>
      <c r="M37" s="22"/>
      <c r="N37" s="22"/>
      <c r="O37" s="22"/>
      <c r="P37" s="22"/>
    </row>
    <row r="38" spans="1:16" ht="39" customHeight="1" x14ac:dyDescent="0.2">
      <c r="A38" s="22"/>
      <c r="B38" s="35"/>
      <c r="C38" s="1145" t="s">
        <v>540</v>
      </c>
      <c r="D38" s="1146"/>
      <c r="E38" s="1147"/>
      <c r="F38" s="36">
        <v>0.73</v>
      </c>
      <c r="G38" s="37">
        <v>0.55000000000000004</v>
      </c>
      <c r="H38" s="37">
        <v>0.37</v>
      </c>
      <c r="I38" s="37">
        <v>0.41</v>
      </c>
      <c r="J38" s="38">
        <v>0.33</v>
      </c>
      <c r="K38" s="22"/>
      <c r="L38" s="22"/>
      <c r="M38" s="22"/>
      <c r="N38" s="22"/>
      <c r="O38" s="22"/>
      <c r="P38" s="22"/>
    </row>
    <row r="39" spans="1:16" ht="39" customHeight="1" x14ac:dyDescent="0.2">
      <c r="A39" s="22"/>
      <c r="B39" s="35"/>
      <c r="C39" s="1145" t="s">
        <v>541</v>
      </c>
      <c r="D39" s="1146"/>
      <c r="E39" s="1147"/>
      <c r="F39" s="36">
        <v>1.59</v>
      </c>
      <c r="G39" s="37">
        <v>0.74</v>
      </c>
      <c r="H39" s="37">
        <v>0.88</v>
      </c>
      <c r="I39" s="37">
        <v>0.65</v>
      </c>
      <c r="J39" s="38">
        <v>0.28999999999999998</v>
      </c>
      <c r="K39" s="22"/>
      <c r="L39" s="22"/>
      <c r="M39" s="22"/>
      <c r="N39" s="22"/>
      <c r="O39" s="22"/>
      <c r="P39" s="22"/>
    </row>
    <row r="40" spans="1:16" ht="39" customHeight="1" x14ac:dyDescent="0.2">
      <c r="A40" s="22"/>
      <c r="B40" s="35"/>
      <c r="C40" s="1145" t="s">
        <v>542</v>
      </c>
      <c r="D40" s="1146"/>
      <c r="E40" s="1147"/>
      <c r="F40" s="36">
        <v>1.4</v>
      </c>
      <c r="G40" s="37">
        <v>0.82</v>
      </c>
      <c r="H40" s="37">
        <v>0.55000000000000004</v>
      </c>
      <c r="I40" s="37">
        <v>0.38</v>
      </c>
      <c r="J40" s="38">
        <v>0.22</v>
      </c>
      <c r="K40" s="22"/>
      <c r="L40" s="22"/>
      <c r="M40" s="22"/>
      <c r="N40" s="22"/>
      <c r="O40" s="22"/>
      <c r="P40" s="22"/>
    </row>
    <row r="41" spans="1:16" ht="39" customHeight="1" x14ac:dyDescent="0.2">
      <c r="A41" s="22"/>
      <c r="B41" s="35"/>
      <c r="C41" s="1145" t="s">
        <v>543</v>
      </c>
      <c r="D41" s="1146"/>
      <c r="E41" s="1147"/>
      <c r="F41" s="36">
        <v>0.09</v>
      </c>
      <c r="G41" s="37">
        <v>0.1</v>
      </c>
      <c r="H41" s="37">
        <v>0.09</v>
      </c>
      <c r="I41" s="37">
        <v>7.0000000000000007E-2</v>
      </c>
      <c r="J41" s="38">
        <v>0.2</v>
      </c>
      <c r="K41" s="22"/>
      <c r="L41" s="22"/>
      <c r="M41" s="22"/>
      <c r="N41" s="22"/>
      <c r="O41" s="22"/>
      <c r="P41" s="22"/>
    </row>
    <row r="42" spans="1:16" ht="39" customHeight="1" x14ac:dyDescent="0.2">
      <c r="A42" s="22"/>
      <c r="B42" s="39"/>
      <c r="C42" s="1145" t="s">
        <v>544</v>
      </c>
      <c r="D42" s="1146"/>
      <c r="E42" s="1147"/>
      <c r="F42" s="36" t="s">
        <v>491</v>
      </c>
      <c r="G42" s="37" t="s">
        <v>491</v>
      </c>
      <c r="H42" s="37" t="s">
        <v>491</v>
      </c>
      <c r="I42" s="37" t="s">
        <v>491</v>
      </c>
      <c r="J42" s="38" t="s">
        <v>491</v>
      </c>
      <c r="K42" s="22"/>
      <c r="L42" s="22"/>
      <c r="M42" s="22"/>
      <c r="N42" s="22"/>
      <c r="O42" s="22"/>
      <c r="P42" s="22"/>
    </row>
    <row r="43" spans="1:16" ht="39" customHeight="1" thickBot="1" x14ac:dyDescent="0.25">
      <c r="A43" s="22"/>
      <c r="B43" s="40"/>
      <c r="C43" s="1148" t="s">
        <v>545</v>
      </c>
      <c r="D43" s="1149"/>
      <c r="E43" s="1150"/>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S3b+1KJVjIKHPhWLPt7WyPio6bJximPghkYR7HUfJaTaXT/M6IsGDI0SY8eAWs914T4r7/dpO/IO6XxAx2Y/Q==" saltValue="+dgOMqTwcg3cPPq2aXAG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S55" sqref="S5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478</v>
      </c>
      <c r="L45" s="60">
        <v>474</v>
      </c>
      <c r="M45" s="60">
        <v>487</v>
      </c>
      <c r="N45" s="60">
        <v>487</v>
      </c>
      <c r="O45" s="61">
        <v>518</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2">
      <c r="A48" s="48"/>
      <c r="B48" s="1178"/>
      <c r="C48" s="1179"/>
      <c r="D48" s="62"/>
      <c r="E48" s="1155" t="s">
        <v>13</v>
      </c>
      <c r="F48" s="1155"/>
      <c r="G48" s="1155"/>
      <c r="H48" s="1155"/>
      <c r="I48" s="1155"/>
      <c r="J48" s="1156"/>
      <c r="K48" s="63">
        <v>126</v>
      </c>
      <c r="L48" s="64">
        <v>109</v>
      </c>
      <c r="M48" s="64">
        <v>116</v>
      </c>
      <c r="N48" s="64">
        <v>116</v>
      </c>
      <c r="O48" s="65">
        <v>115</v>
      </c>
      <c r="P48" s="48"/>
      <c r="Q48" s="48"/>
      <c r="R48" s="48"/>
      <c r="S48" s="48"/>
      <c r="T48" s="48"/>
      <c r="U48" s="48"/>
    </row>
    <row r="49" spans="1:21" ht="30.75" customHeight="1" x14ac:dyDescent="0.2">
      <c r="A49" s="48"/>
      <c r="B49" s="1178"/>
      <c r="C49" s="1179"/>
      <c r="D49" s="62"/>
      <c r="E49" s="1155" t="s">
        <v>14</v>
      </c>
      <c r="F49" s="1155"/>
      <c r="G49" s="1155"/>
      <c r="H49" s="1155"/>
      <c r="I49" s="1155"/>
      <c r="J49" s="1156"/>
      <c r="K49" s="63">
        <v>2</v>
      </c>
      <c r="L49" s="64">
        <v>2</v>
      </c>
      <c r="M49" s="64">
        <v>2</v>
      </c>
      <c r="N49" s="64">
        <v>1</v>
      </c>
      <c r="O49" s="65">
        <v>1</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491</v>
      </c>
      <c r="L50" s="64" t="s">
        <v>491</v>
      </c>
      <c r="M50" s="64" t="s">
        <v>491</v>
      </c>
      <c r="N50" s="64" t="s">
        <v>491</v>
      </c>
      <c r="O50" s="65" t="s">
        <v>491</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491</v>
      </c>
      <c r="L51" s="64" t="s">
        <v>491</v>
      </c>
      <c r="M51" s="64" t="s">
        <v>491</v>
      </c>
      <c r="N51" s="64" t="s">
        <v>491</v>
      </c>
      <c r="O51" s="65" t="s">
        <v>491</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522</v>
      </c>
      <c r="L52" s="64">
        <v>491</v>
      </c>
      <c r="M52" s="64">
        <v>479</v>
      </c>
      <c r="N52" s="64">
        <v>471</v>
      </c>
      <c r="O52" s="65">
        <v>464</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84</v>
      </c>
      <c r="L53" s="69">
        <v>94</v>
      </c>
      <c r="M53" s="69">
        <v>126</v>
      </c>
      <c r="N53" s="69">
        <v>133</v>
      </c>
      <c r="O53" s="70">
        <v>170</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TKmN1O00rl3eKJYkSEHdmq3l+7o0DfdAsIWbH8JAlDA1Zt9BupzQUIyT9v9cgFAS3BkRSYxplSWEIhcDiuRng==" saltValue="vTZ3RCXVZcRnDUiZ9adWM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P39" sqref="P39"/>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196" t="s">
        <v>30</v>
      </c>
      <c r="C41" s="1197"/>
      <c r="D41" s="105"/>
      <c r="E41" s="1198" t="s">
        <v>31</v>
      </c>
      <c r="F41" s="1198"/>
      <c r="G41" s="1198"/>
      <c r="H41" s="1199"/>
      <c r="I41" s="355">
        <v>3856</v>
      </c>
      <c r="J41" s="356">
        <v>3992</v>
      </c>
      <c r="K41" s="356">
        <v>3902</v>
      </c>
      <c r="L41" s="356">
        <v>3815</v>
      </c>
      <c r="M41" s="357">
        <v>4055</v>
      </c>
    </row>
    <row r="42" spans="2:13" ht="27.75" customHeight="1" x14ac:dyDescent="0.2">
      <c r="B42" s="1186"/>
      <c r="C42" s="1187"/>
      <c r="D42" s="106"/>
      <c r="E42" s="1190" t="s">
        <v>32</v>
      </c>
      <c r="F42" s="1190"/>
      <c r="G42" s="1190"/>
      <c r="H42" s="1191"/>
      <c r="I42" s="358" t="s">
        <v>491</v>
      </c>
      <c r="J42" s="359" t="s">
        <v>491</v>
      </c>
      <c r="K42" s="359" t="s">
        <v>491</v>
      </c>
      <c r="L42" s="359" t="s">
        <v>491</v>
      </c>
      <c r="M42" s="360" t="s">
        <v>491</v>
      </c>
    </row>
    <row r="43" spans="2:13" ht="27.75" customHeight="1" x14ac:dyDescent="0.2">
      <c r="B43" s="1186"/>
      <c r="C43" s="1187"/>
      <c r="D43" s="106"/>
      <c r="E43" s="1190" t="s">
        <v>33</v>
      </c>
      <c r="F43" s="1190"/>
      <c r="G43" s="1190"/>
      <c r="H43" s="1191"/>
      <c r="I43" s="358">
        <v>1010</v>
      </c>
      <c r="J43" s="359">
        <v>927</v>
      </c>
      <c r="K43" s="359">
        <v>952</v>
      </c>
      <c r="L43" s="359">
        <v>1194</v>
      </c>
      <c r="M43" s="360">
        <v>1591</v>
      </c>
    </row>
    <row r="44" spans="2:13" ht="27.75" customHeight="1" x14ac:dyDescent="0.2">
      <c r="B44" s="1186"/>
      <c r="C44" s="1187"/>
      <c r="D44" s="106"/>
      <c r="E44" s="1190" t="s">
        <v>34</v>
      </c>
      <c r="F44" s="1190"/>
      <c r="G44" s="1190"/>
      <c r="H44" s="1191"/>
      <c r="I44" s="358">
        <v>4</v>
      </c>
      <c r="J44" s="359">
        <v>3</v>
      </c>
      <c r="K44" s="359">
        <v>2</v>
      </c>
      <c r="L44" s="359">
        <v>1</v>
      </c>
      <c r="M44" s="360">
        <v>1</v>
      </c>
    </row>
    <row r="45" spans="2:13" ht="27.75" customHeight="1" x14ac:dyDescent="0.2">
      <c r="B45" s="1186"/>
      <c r="C45" s="1187"/>
      <c r="D45" s="106"/>
      <c r="E45" s="1190" t="s">
        <v>35</v>
      </c>
      <c r="F45" s="1190"/>
      <c r="G45" s="1190"/>
      <c r="H45" s="1191"/>
      <c r="I45" s="358">
        <v>728</v>
      </c>
      <c r="J45" s="359">
        <v>704</v>
      </c>
      <c r="K45" s="359">
        <v>663</v>
      </c>
      <c r="L45" s="359">
        <v>653</v>
      </c>
      <c r="M45" s="360">
        <v>645</v>
      </c>
    </row>
    <row r="46" spans="2:13" ht="27.75" customHeight="1" x14ac:dyDescent="0.2">
      <c r="B46" s="1186"/>
      <c r="C46" s="1187"/>
      <c r="D46" s="107"/>
      <c r="E46" s="1190" t="s">
        <v>36</v>
      </c>
      <c r="F46" s="1190"/>
      <c r="G46" s="1190"/>
      <c r="H46" s="1191"/>
      <c r="I46" s="358" t="s">
        <v>491</v>
      </c>
      <c r="J46" s="359" t="s">
        <v>491</v>
      </c>
      <c r="K46" s="359" t="s">
        <v>491</v>
      </c>
      <c r="L46" s="359" t="s">
        <v>491</v>
      </c>
      <c r="M46" s="360" t="s">
        <v>491</v>
      </c>
    </row>
    <row r="47" spans="2:13" ht="27.75" customHeight="1" x14ac:dyDescent="0.2">
      <c r="B47" s="1186"/>
      <c r="C47" s="1187"/>
      <c r="D47" s="108"/>
      <c r="E47" s="1200" t="s">
        <v>37</v>
      </c>
      <c r="F47" s="1201"/>
      <c r="G47" s="1201"/>
      <c r="H47" s="1202"/>
      <c r="I47" s="358" t="s">
        <v>491</v>
      </c>
      <c r="J47" s="359" t="s">
        <v>491</v>
      </c>
      <c r="K47" s="359" t="s">
        <v>491</v>
      </c>
      <c r="L47" s="359" t="s">
        <v>491</v>
      </c>
      <c r="M47" s="360" t="s">
        <v>491</v>
      </c>
    </row>
    <row r="48" spans="2:13" ht="27.75" customHeight="1" x14ac:dyDescent="0.2">
      <c r="B48" s="1186"/>
      <c r="C48" s="1187"/>
      <c r="D48" s="106"/>
      <c r="E48" s="1190" t="s">
        <v>38</v>
      </c>
      <c r="F48" s="1190"/>
      <c r="G48" s="1190"/>
      <c r="H48" s="1191"/>
      <c r="I48" s="358" t="s">
        <v>491</v>
      </c>
      <c r="J48" s="359" t="s">
        <v>491</v>
      </c>
      <c r="K48" s="359" t="s">
        <v>491</v>
      </c>
      <c r="L48" s="359" t="s">
        <v>491</v>
      </c>
      <c r="M48" s="360" t="s">
        <v>491</v>
      </c>
    </row>
    <row r="49" spans="2:13" ht="27.75" customHeight="1" x14ac:dyDescent="0.2">
      <c r="B49" s="1188"/>
      <c r="C49" s="1189"/>
      <c r="D49" s="106"/>
      <c r="E49" s="1190" t="s">
        <v>39</v>
      </c>
      <c r="F49" s="1190"/>
      <c r="G49" s="1190"/>
      <c r="H49" s="1191"/>
      <c r="I49" s="358" t="s">
        <v>491</v>
      </c>
      <c r="J49" s="359" t="s">
        <v>491</v>
      </c>
      <c r="K49" s="359" t="s">
        <v>491</v>
      </c>
      <c r="L49" s="359" t="s">
        <v>491</v>
      </c>
      <c r="M49" s="360" t="s">
        <v>491</v>
      </c>
    </row>
    <row r="50" spans="2:13" ht="27.75" customHeight="1" x14ac:dyDescent="0.2">
      <c r="B50" s="1184" t="s">
        <v>40</v>
      </c>
      <c r="C50" s="1185"/>
      <c r="D50" s="109"/>
      <c r="E50" s="1190" t="s">
        <v>41</v>
      </c>
      <c r="F50" s="1190"/>
      <c r="G50" s="1190"/>
      <c r="H50" s="1191"/>
      <c r="I50" s="358">
        <v>4988</v>
      </c>
      <c r="J50" s="359">
        <v>5228</v>
      </c>
      <c r="K50" s="359">
        <v>6036</v>
      </c>
      <c r="L50" s="359">
        <v>6403</v>
      </c>
      <c r="M50" s="360">
        <v>5750</v>
      </c>
    </row>
    <row r="51" spans="2:13" ht="27.75" customHeight="1" x14ac:dyDescent="0.2">
      <c r="B51" s="1186"/>
      <c r="C51" s="1187"/>
      <c r="D51" s="106"/>
      <c r="E51" s="1190" t="s">
        <v>42</v>
      </c>
      <c r="F51" s="1190"/>
      <c r="G51" s="1190"/>
      <c r="H51" s="1191"/>
      <c r="I51" s="358">
        <v>361</v>
      </c>
      <c r="J51" s="359">
        <v>289</v>
      </c>
      <c r="K51" s="359">
        <v>241</v>
      </c>
      <c r="L51" s="359">
        <v>208</v>
      </c>
      <c r="M51" s="360">
        <v>185</v>
      </c>
    </row>
    <row r="52" spans="2:13" ht="27.75" customHeight="1" x14ac:dyDescent="0.2">
      <c r="B52" s="1188"/>
      <c r="C52" s="1189"/>
      <c r="D52" s="106"/>
      <c r="E52" s="1190" t="s">
        <v>43</v>
      </c>
      <c r="F52" s="1190"/>
      <c r="G52" s="1190"/>
      <c r="H52" s="1191"/>
      <c r="I52" s="358">
        <v>3968</v>
      </c>
      <c r="J52" s="359">
        <v>4088</v>
      </c>
      <c r="K52" s="359">
        <v>3973</v>
      </c>
      <c r="L52" s="359">
        <v>3973</v>
      </c>
      <c r="M52" s="360">
        <v>4263</v>
      </c>
    </row>
    <row r="53" spans="2:13" ht="27.75" customHeight="1" thickBot="1" x14ac:dyDescent="0.25">
      <c r="B53" s="1192" t="s">
        <v>19</v>
      </c>
      <c r="C53" s="1193"/>
      <c r="D53" s="110"/>
      <c r="E53" s="1194" t="s">
        <v>44</v>
      </c>
      <c r="F53" s="1194"/>
      <c r="G53" s="1194"/>
      <c r="H53" s="1195"/>
      <c r="I53" s="361">
        <v>-3719</v>
      </c>
      <c r="J53" s="362">
        <v>-3978</v>
      </c>
      <c r="K53" s="362">
        <v>-4732</v>
      </c>
      <c r="L53" s="362">
        <v>-4921</v>
      </c>
      <c r="M53" s="363">
        <v>-3906</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WDs0tXStaJmOydm0ZiQtKo2O+QfuAxrX8KmfargDKsW/6hGc/r931J5K2zBQluZUxIMvIi3pyrbzIYrZsj5vtg==" saltValue="DOAogfY3OSVQFD5tDvM6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90" zoomScaleNormal="90" zoomScaleSheetLayoutView="100" workbookViewId="0">
      <selection activeCell="F53" sqref="F5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531</v>
      </c>
      <c r="G54" s="119" t="s">
        <v>532</v>
      </c>
      <c r="H54" s="120" t="s">
        <v>533</v>
      </c>
    </row>
    <row r="55" spans="2:8" ht="52.5" customHeight="1" x14ac:dyDescent="0.2">
      <c r="B55" s="121"/>
      <c r="C55" s="1211" t="s">
        <v>46</v>
      </c>
      <c r="D55" s="1211"/>
      <c r="E55" s="1212"/>
      <c r="F55" s="122">
        <v>497</v>
      </c>
      <c r="G55" s="122">
        <v>499</v>
      </c>
      <c r="H55" s="123">
        <v>499</v>
      </c>
    </row>
    <row r="56" spans="2:8" ht="52.5" customHeight="1" x14ac:dyDescent="0.2">
      <c r="B56" s="124"/>
      <c r="C56" s="1213" t="s">
        <v>47</v>
      </c>
      <c r="D56" s="1213"/>
      <c r="E56" s="1214"/>
      <c r="F56" s="125">
        <v>1983</v>
      </c>
      <c r="G56" s="125">
        <v>2185</v>
      </c>
      <c r="H56" s="126">
        <v>2197</v>
      </c>
    </row>
    <row r="57" spans="2:8" ht="53.25" customHeight="1" x14ac:dyDescent="0.2">
      <c r="B57" s="124"/>
      <c r="C57" s="1215" t="s">
        <v>48</v>
      </c>
      <c r="D57" s="1215"/>
      <c r="E57" s="1216"/>
      <c r="F57" s="127">
        <v>3230</v>
      </c>
      <c r="G57" s="127">
        <v>3362</v>
      </c>
      <c r="H57" s="128">
        <v>3119</v>
      </c>
    </row>
    <row r="58" spans="2:8" ht="45.75" customHeight="1" x14ac:dyDescent="0.2">
      <c r="B58" s="129"/>
      <c r="C58" s="1203" t="s">
        <v>557</v>
      </c>
      <c r="D58" s="1204"/>
      <c r="E58" s="1205"/>
      <c r="F58" s="130">
        <f>2415</f>
        <v>2415</v>
      </c>
      <c r="G58" s="130">
        <f>2483</f>
        <v>2483</v>
      </c>
      <c r="H58" s="131">
        <f>2279</f>
        <v>2279</v>
      </c>
    </row>
    <row r="59" spans="2:8" ht="45.75" customHeight="1" x14ac:dyDescent="0.2">
      <c r="B59" s="129"/>
      <c r="C59" s="1203" t="s">
        <v>558</v>
      </c>
      <c r="D59" s="1204"/>
      <c r="E59" s="1205"/>
      <c r="F59" s="130">
        <f>446</f>
        <v>446</v>
      </c>
      <c r="G59" s="130">
        <f>502</f>
        <v>502</v>
      </c>
      <c r="H59" s="131">
        <f>467</f>
        <v>467</v>
      </c>
    </row>
    <row r="60" spans="2:8" ht="45.75" customHeight="1" x14ac:dyDescent="0.2">
      <c r="B60" s="129"/>
      <c r="C60" s="1203" t="s">
        <v>559</v>
      </c>
      <c r="D60" s="1204"/>
      <c r="E60" s="1205"/>
      <c r="F60" s="130">
        <f>306</f>
        <v>306</v>
      </c>
      <c r="G60" s="130">
        <f>306</f>
        <v>306</v>
      </c>
      <c r="H60" s="131">
        <f>306</f>
        <v>306</v>
      </c>
    </row>
    <row r="61" spans="2:8" ht="45.75" customHeight="1" x14ac:dyDescent="0.2">
      <c r="B61" s="129"/>
      <c r="C61" s="1203" t="s">
        <v>560</v>
      </c>
      <c r="D61" s="1204"/>
      <c r="E61" s="1205"/>
      <c r="F61" s="130">
        <f>53</f>
        <v>53</v>
      </c>
      <c r="G61" s="130">
        <f>48</f>
        <v>48</v>
      </c>
      <c r="H61" s="131">
        <f>45</f>
        <v>45</v>
      </c>
    </row>
    <row r="62" spans="2:8" ht="45.75" customHeight="1" thickBot="1" x14ac:dyDescent="0.25">
      <c r="B62" s="132"/>
      <c r="C62" s="1206" t="s">
        <v>561</v>
      </c>
      <c r="D62" s="1207"/>
      <c r="E62" s="1208"/>
      <c r="F62" s="133" t="s">
        <v>562</v>
      </c>
      <c r="G62" s="133">
        <f>13</f>
        <v>13</v>
      </c>
      <c r="H62" s="134">
        <f>11</f>
        <v>11</v>
      </c>
    </row>
    <row r="63" spans="2:8" ht="52.5" customHeight="1" thickBot="1" x14ac:dyDescent="0.25">
      <c r="B63" s="135"/>
      <c r="C63" s="1209" t="s">
        <v>49</v>
      </c>
      <c r="D63" s="1209"/>
      <c r="E63" s="1210"/>
      <c r="F63" s="136">
        <v>5709</v>
      </c>
      <c r="G63" s="136">
        <v>6047</v>
      </c>
      <c r="H63" s="137">
        <v>5815</v>
      </c>
    </row>
    <row r="64" spans="2:8" ht="13.2" x14ac:dyDescent="0.2"/>
  </sheetData>
  <sheetProtection algorithmName="SHA-512" hashValue="9Pqbnczoso9D+xdDKeaveDNhVaXS7/5UP1fc95u/l0aPjbyQPkpTrITIlLfz6hJreHjbTDtFEfRblx0DGEkLHw==" saltValue="WVRuOJ6GJqhb3YAOAS5V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528</v>
      </c>
      <c r="G2" s="151"/>
      <c r="H2" s="152"/>
    </row>
    <row r="3" spans="1:8" x14ac:dyDescent="0.2">
      <c r="A3" s="148" t="s">
        <v>521</v>
      </c>
      <c r="B3" s="153"/>
      <c r="C3" s="154"/>
      <c r="D3" s="155">
        <v>331914</v>
      </c>
      <c r="E3" s="156"/>
      <c r="F3" s="157">
        <v>264232</v>
      </c>
      <c r="G3" s="158"/>
      <c r="H3" s="159"/>
    </row>
    <row r="4" spans="1:8" x14ac:dyDescent="0.2">
      <c r="A4" s="160"/>
      <c r="B4" s="161"/>
      <c r="C4" s="162"/>
      <c r="D4" s="163">
        <v>166870</v>
      </c>
      <c r="E4" s="164"/>
      <c r="F4" s="165">
        <v>133959</v>
      </c>
      <c r="G4" s="166"/>
      <c r="H4" s="167"/>
    </row>
    <row r="5" spans="1:8" x14ac:dyDescent="0.2">
      <c r="A5" s="148" t="s">
        <v>523</v>
      </c>
      <c r="B5" s="153"/>
      <c r="C5" s="154"/>
      <c r="D5" s="155">
        <v>274575</v>
      </c>
      <c r="E5" s="156"/>
      <c r="F5" s="157">
        <v>263613</v>
      </c>
      <c r="G5" s="158"/>
      <c r="H5" s="159"/>
    </row>
    <row r="6" spans="1:8" x14ac:dyDescent="0.2">
      <c r="A6" s="160"/>
      <c r="B6" s="161"/>
      <c r="C6" s="162"/>
      <c r="D6" s="163">
        <v>153729</v>
      </c>
      <c r="E6" s="164"/>
      <c r="F6" s="165">
        <v>128823</v>
      </c>
      <c r="G6" s="166"/>
      <c r="H6" s="167"/>
    </row>
    <row r="7" spans="1:8" x14ac:dyDescent="0.2">
      <c r="A7" s="148" t="s">
        <v>524</v>
      </c>
      <c r="B7" s="153"/>
      <c r="C7" s="154"/>
      <c r="D7" s="155">
        <v>194665</v>
      </c>
      <c r="E7" s="156"/>
      <c r="F7" s="157">
        <v>362690</v>
      </c>
      <c r="G7" s="158"/>
      <c r="H7" s="159"/>
    </row>
    <row r="8" spans="1:8" x14ac:dyDescent="0.2">
      <c r="A8" s="160"/>
      <c r="B8" s="161"/>
      <c r="C8" s="162"/>
      <c r="D8" s="163">
        <v>92637</v>
      </c>
      <c r="E8" s="164"/>
      <c r="F8" s="165">
        <v>172580</v>
      </c>
      <c r="G8" s="166"/>
      <c r="H8" s="167"/>
    </row>
    <row r="9" spans="1:8" x14ac:dyDescent="0.2">
      <c r="A9" s="148" t="s">
        <v>525</v>
      </c>
      <c r="B9" s="153"/>
      <c r="C9" s="154"/>
      <c r="D9" s="155">
        <v>224189</v>
      </c>
      <c r="E9" s="156"/>
      <c r="F9" s="157">
        <v>296093</v>
      </c>
      <c r="G9" s="158"/>
      <c r="H9" s="159"/>
    </row>
    <row r="10" spans="1:8" x14ac:dyDescent="0.2">
      <c r="A10" s="160"/>
      <c r="B10" s="161"/>
      <c r="C10" s="162"/>
      <c r="D10" s="163">
        <v>62938</v>
      </c>
      <c r="E10" s="164"/>
      <c r="F10" s="165">
        <v>140545</v>
      </c>
      <c r="G10" s="166"/>
      <c r="H10" s="167"/>
    </row>
    <row r="11" spans="1:8" x14ac:dyDescent="0.2">
      <c r="A11" s="148" t="s">
        <v>526</v>
      </c>
      <c r="B11" s="153"/>
      <c r="C11" s="154"/>
      <c r="D11" s="155">
        <v>391822</v>
      </c>
      <c r="E11" s="156"/>
      <c r="F11" s="157">
        <v>308655</v>
      </c>
      <c r="G11" s="158"/>
      <c r="H11" s="159"/>
    </row>
    <row r="12" spans="1:8" x14ac:dyDescent="0.2">
      <c r="A12" s="160"/>
      <c r="B12" s="161"/>
      <c r="C12" s="168"/>
      <c r="D12" s="163">
        <v>194096</v>
      </c>
      <c r="E12" s="164"/>
      <c r="F12" s="165">
        <v>169887</v>
      </c>
      <c r="G12" s="166"/>
      <c r="H12" s="167"/>
    </row>
    <row r="13" spans="1:8" x14ac:dyDescent="0.2">
      <c r="A13" s="148"/>
      <c r="B13" s="153"/>
      <c r="C13" s="169"/>
      <c r="D13" s="170">
        <v>283433</v>
      </c>
      <c r="E13" s="171"/>
      <c r="F13" s="172">
        <v>299057</v>
      </c>
      <c r="G13" s="173"/>
      <c r="H13" s="159"/>
    </row>
    <row r="14" spans="1:8" x14ac:dyDescent="0.2">
      <c r="A14" s="160"/>
      <c r="B14" s="161"/>
      <c r="C14" s="162"/>
      <c r="D14" s="163">
        <v>134054</v>
      </c>
      <c r="E14" s="164"/>
      <c r="F14" s="165">
        <v>149159</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5.4</v>
      </c>
      <c r="C19" s="174">
        <f>ROUND(VALUE(SUBSTITUTE(実質収支比率等に係る経年分析!G$48,"▲","-")),2)</f>
        <v>3.72</v>
      </c>
      <c r="D19" s="174">
        <f>ROUND(VALUE(SUBSTITUTE(実質収支比率等に係る経年分析!H$48,"▲","-")),2)</f>
        <v>3.99</v>
      </c>
      <c r="E19" s="174">
        <f>ROUND(VALUE(SUBSTITUTE(実質収支比率等に係る経年分析!I$48,"▲","-")),2)</f>
        <v>3.87</v>
      </c>
      <c r="F19" s="174">
        <f>ROUND(VALUE(SUBSTITUTE(実質収支比率等に係る経年分析!J$48,"▲","-")),2)</f>
        <v>3.82</v>
      </c>
    </row>
    <row r="20" spans="1:11" x14ac:dyDescent="0.2">
      <c r="A20" s="174" t="s">
        <v>53</v>
      </c>
      <c r="B20" s="174">
        <f>ROUND(VALUE(SUBSTITUTE(実質収支比率等に係る経年分析!F$47,"▲","-")),2)</f>
        <v>21.52</v>
      </c>
      <c r="C20" s="174">
        <f>ROUND(VALUE(SUBSTITUTE(実質収支比率等に係る経年分析!G$47,"▲","-")),2)</f>
        <v>20.68</v>
      </c>
      <c r="D20" s="174">
        <f>ROUND(VALUE(SUBSTITUTE(実質収支比率等に係る経年分析!H$47,"▲","-")),2)</f>
        <v>19.13</v>
      </c>
      <c r="E20" s="174">
        <f>ROUND(VALUE(SUBSTITUTE(実質収支比率等に係る経年分析!I$47,"▲","-")),2)</f>
        <v>19.670000000000002</v>
      </c>
      <c r="F20" s="174">
        <f>ROUND(VALUE(SUBSTITUTE(実質収支比率等に係る経年分析!J$47,"▲","-")),2)</f>
        <v>19.59</v>
      </c>
    </row>
    <row r="21" spans="1:11" x14ac:dyDescent="0.2">
      <c r="A21" s="174" t="s">
        <v>54</v>
      </c>
      <c r="B21" s="174">
        <f>IF(ISNUMBER(VALUE(SUBSTITUTE(実質収支比率等に係る経年分析!F$49,"▲","-"))),ROUND(VALUE(SUBSTITUTE(実質収支比率等に係る経年分析!F$49,"▲","-")),2),NA())</f>
        <v>3.17</v>
      </c>
      <c r="C21" s="174">
        <f>IF(ISNUMBER(VALUE(SUBSTITUTE(実質収支比率等に係る経年分析!G$49,"▲","-"))),ROUND(VALUE(SUBSTITUTE(実質収支比率等に係る経年分析!G$49,"▲","-")),2),NA())</f>
        <v>1.36</v>
      </c>
      <c r="D21" s="174">
        <f>IF(ISNUMBER(VALUE(SUBSTITUTE(実質収支比率等に係る経年分析!H$49,"▲","-"))),ROUND(VALUE(SUBSTITUTE(実質収支比率等に係る経年分析!H$49,"▲","-")),2),NA())</f>
        <v>2.77</v>
      </c>
      <c r="E21" s="174">
        <f>IF(ISNUMBER(VALUE(SUBSTITUTE(実質収支比率等に係る経年分析!I$49,"▲","-"))),ROUND(VALUE(SUBSTITUTE(実質収支比率等に係る経年分析!I$49,"▲","-")),2),NA())</f>
        <v>-0.1</v>
      </c>
      <c r="F21" s="174">
        <f>IF(ISNUMBER(VALUE(SUBSTITUTE(実質収支比率等に係る経年分析!J$49,"▲","-"))),ROUND(VALUE(SUBSTITUTE(実質収支比率等に係る経年分析!J$49,"▲","-")),2),NA())</f>
        <v>-0.03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漁業集落排水事業特別会計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7.0000000000000007E-2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v>
      </c>
    </row>
    <row r="30" spans="1:11" x14ac:dyDescent="0.2">
      <c r="A30" s="175" t="str">
        <f>IF(連結実質赤字比率に係る赤字・黒字の構成分析!C$40="",NA(),連結実質赤字比率に係る赤字・黒字の構成分析!C$40)</f>
        <v>介護保険特別会計（保険事業勘定）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0.82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0.55000000000000004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0.22</v>
      </c>
    </row>
    <row r="31" spans="1:11" x14ac:dyDescent="0.2">
      <c r="A31" s="175" t="str">
        <f>IF(連結実質赤字比率に係る赤字・黒字の構成分析!C$39="",NA(),連結実質赤字比率に係る赤字・黒字の構成分析!C$39)</f>
        <v>介護保険特別会計（サービス事業勘定）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1.59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0.28999999999999998</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0.55000000000000004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0.33</v>
      </c>
    </row>
    <row r="33" spans="1:16" x14ac:dyDescent="0.2">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0.14000000000000001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1.37</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3.71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3.86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3.81</v>
      </c>
    </row>
    <row r="35" spans="1:16" x14ac:dyDescent="0.2">
      <c r="A35" s="175" t="str">
        <f>IF(連結実質赤字比率に係る赤字・黒字の構成分析!C$35="",NA(),連結実質赤字比率に係る赤字・黒字の構成分析!C$35)</f>
        <v>簡易水道事業特別会計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0.28000000000000003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0.35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0.21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0.25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7.71</v>
      </c>
    </row>
    <row r="36" spans="1:16" x14ac:dyDescent="0.2">
      <c r="A36" s="175" t="str">
        <f>IF(連結実質赤字比率に係る赤字・黒字の構成分析!C$34="",NA(),連結実質赤字比率に係る赤字・黒字の構成分析!C$34)</f>
        <v>国民健康保険病院事業会計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8.6300000000000008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8.84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15.03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16.149999999999999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522</v>
      </c>
      <c r="E42" s="176"/>
      <c r="F42" s="176"/>
      <c r="G42" s="176">
        <f>'実質公債費比率（分子）の構造'!L$52</f>
        <v>491</v>
      </c>
      <c r="H42" s="176"/>
      <c r="I42" s="176"/>
      <c r="J42" s="176">
        <f>'実質公債費比率（分子）の構造'!M$52</f>
        <v>479</v>
      </c>
      <c r="K42" s="176"/>
      <c r="L42" s="176"/>
      <c r="M42" s="176">
        <f>'実質公債費比率（分子）の構造'!N$52</f>
        <v>471</v>
      </c>
      <c r="N42" s="176"/>
      <c r="O42" s="176"/>
      <c r="P42" s="176">
        <f>'実質公債費比率（分子）の構造'!O$52</f>
        <v>464</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2</v>
      </c>
      <c r="C45" s="176"/>
      <c r="D45" s="176"/>
      <c r="E45" s="176">
        <f>'実質公債費比率（分子）の構造'!L$49</f>
        <v>2</v>
      </c>
      <c r="F45" s="176"/>
      <c r="G45" s="176"/>
      <c r="H45" s="176">
        <f>'実質公債費比率（分子）の構造'!M$49</f>
        <v>2</v>
      </c>
      <c r="I45" s="176"/>
      <c r="J45" s="176"/>
      <c r="K45" s="176">
        <f>'実質公債費比率（分子）の構造'!N$49</f>
        <v>1</v>
      </c>
      <c r="L45" s="176"/>
      <c r="M45" s="176"/>
      <c r="N45" s="176">
        <f>'実質公債費比率（分子）の構造'!O$49</f>
        <v>1</v>
      </c>
      <c r="O45" s="176"/>
      <c r="P45" s="176"/>
    </row>
    <row r="46" spans="1:16" x14ac:dyDescent="0.2">
      <c r="A46" s="176" t="s">
        <v>64</v>
      </c>
      <c r="B46" s="176">
        <f>'実質公債費比率（分子）の構造'!K$48</f>
        <v>126</v>
      </c>
      <c r="C46" s="176"/>
      <c r="D46" s="176"/>
      <c r="E46" s="176">
        <f>'実質公債費比率（分子）の構造'!L$48</f>
        <v>109</v>
      </c>
      <c r="F46" s="176"/>
      <c r="G46" s="176"/>
      <c r="H46" s="176">
        <f>'実質公債費比率（分子）の構造'!M$48</f>
        <v>116</v>
      </c>
      <c r="I46" s="176"/>
      <c r="J46" s="176"/>
      <c r="K46" s="176">
        <f>'実質公債費比率（分子）の構造'!N$48</f>
        <v>116</v>
      </c>
      <c r="L46" s="176"/>
      <c r="M46" s="176"/>
      <c r="N46" s="176">
        <f>'実質公債費比率（分子）の構造'!O$48</f>
        <v>115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478</v>
      </c>
      <c r="C49" s="176"/>
      <c r="D49" s="176"/>
      <c r="E49" s="176">
        <f>'実質公債費比率（分子）の構造'!L$45</f>
        <v>474</v>
      </c>
      <c r="F49" s="176"/>
      <c r="G49" s="176"/>
      <c r="H49" s="176">
        <f>'実質公債費比率（分子）の構造'!M$45</f>
        <v>487</v>
      </c>
      <c r="I49" s="176"/>
      <c r="J49" s="176"/>
      <c r="K49" s="176">
        <f>'実質公債費比率（分子）の構造'!N$45</f>
        <v>487</v>
      </c>
      <c r="L49" s="176"/>
      <c r="M49" s="176"/>
      <c r="N49" s="176">
        <f>'実質公債費比率（分子）の構造'!O$45</f>
        <v>518</v>
      </c>
      <c r="O49" s="176"/>
      <c r="P49" s="176"/>
    </row>
    <row r="50" spans="1:16" x14ac:dyDescent="0.2">
      <c r="A50" s="176" t="s">
        <v>67</v>
      </c>
      <c r="B50" s="176" t="e">
        <f>NA()</f>
        <v>#N/A</v>
      </c>
      <c r="C50" s="176">
        <f>IF(ISNUMBER('実質公債費比率（分子）の構造'!K$53),'実質公債費比率（分子）の構造'!K$53,NA())</f>
        <v>84</v>
      </c>
      <c r="D50" s="176" t="e">
        <f>NA()</f>
        <v>#N/A</v>
      </c>
      <c r="E50" s="176" t="e">
        <f>NA()</f>
        <v>#N/A</v>
      </c>
      <c r="F50" s="176">
        <f>IF(ISNUMBER('実質公債費比率（分子）の構造'!L$53),'実質公債費比率（分子）の構造'!L$53,NA())</f>
        <v>94</v>
      </c>
      <c r="G50" s="176" t="e">
        <f>NA()</f>
        <v>#N/A</v>
      </c>
      <c r="H50" s="176" t="e">
        <f>NA()</f>
        <v>#N/A</v>
      </c>
      <c r="I50" s="176">
        <f>IF(ISNUMBER('実質公債費比率（分子）の構造'!M$53),'実質公債費比率（分子）の構造'!M$53,NA())</f>
        <v>126</v>
      </c>
      <c r="J50" s="176" t="e">
        <f>NA()</f>
        <v>#N/A</v>
      </c>
      <c r="K50" s="176" t="e">
        <f>NA()</f>
        <v>#N/A</v>
      </c>
      <c r="L50" s="176">
        <f>IF(ISNUMBER('実質公債費比率（分子）の構造'!N$53),'実質公債費比率（分子）の構造'!N$53,NA())</f>
        <v>133</v>
      </c>
      <c r="M50" s="176" t="e">
        <f>NA()</f>
        <v>#N/A</v>
      </c>
      <c r="N50" s="176" t="e">
        <f>NA()</f>
        <v>#N/A</v>
      </c>
      <c r="O50" s="176">
        <f>IF(ISNUMBER('実質公債費比率（分子）の構造'!O$53),'実質公債費比率（分子）の構造'!O$53,NA())</f>
        <v>170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3968</v>
      </c>
      <c r="E56" s="175"/>
      <c r="F56" s="175"/>
      <c r="G56" s="175">
        <f>'将来負担比率（分子）の構造'!J$52</f>
        <v>4088</v>
      </c>
      <c r="H56" s="175"/>
      <c r="I56" s="175"/>
      <c r="J56" s="175">
        <f>'将来負担比率（分子）の構造'!K$52</f>
        <v>3973</v>
      </c>
      <c r="K56" s="175"/>
      <c r="L56" s="175"/>
      <c r="M56" s="175">
        <f>'将来負担比率（分子）の構造'!L$52</f>
        <v>3973</v>
      </c>
      <c r="N56" s="175"/>
      <c r="O56" s="175"/>
      <c r="P56" s="175">
        <f>'将来負担比率（分子）の構造'!M$52</f>
        <v>4263</v>
      </c>
    </row>
    <row r="57" spans="1:16" x14ac:dyDescent="0.2">
      <c r="A57" s="175" t="s">
        <v>42</v>
      </c>
      <c r="B57" s="175"/>
      <c r="C57" s="175"/>
      <c r="D57" s="175">
        <f>'将来負担比率（分子）の構造'!I$51</f>
        <v>361</v>
      </c>
      <c r="E57" s="175"/>
      <c r="F57" s="175"/>
      <c r="G57" s="175">
        <f>'将来負担比率（分子）の構造'!J$51</f>
        <v>289</v>
      </c>
      <c r="H57" s="175"/>
      <c r="I57" s="175"/>
      <c r="J57" s="175">
        <f>'将来負担比率（分子）の構造'!K$51</f>
        <v>241</v>
      </c>
      <c r="K57" s="175"/>
      <c r="L57" s="175"/>
      <c r="M57" s="175">
        <f>'将来負担比率（分子）の構造'!L$51</f>
        <v>208</v>
      </c>
      <c r="N57" s="175"/>
      <c r="O57" s="175"/>
      <c r="P57" s="175">
        <f>'将来負担比率（分子）の構造'!M$51</f>
        <v>185</v>
      </c>
    </row>
    <row r="58" spans="1:16" x14ac:dyDescent="0.2">
      <c r="A58" s="175" t="s">
        <v>41</v>
      </c>
      <c r="B58" s="175"/>
      <c r="C58" s="175"/>
      <c r="D58" s="175">
        <f>'将来負担比率（分子）の構造'!I$50</f>
        <v>4988</v>
      </c>
      <c r="E58" s="175"/>
      <c r="F58" s="175"/>
      <c r="G58" s="175">
        <f>'将来負担比率（分子）の構造'!J$50</f>
        <v>5228</v>
      </c>
      <c r="H58" s="175"/>
      <c r="I58" s="175"/>
      <c r="J58" s="175">
        <f>'将来負担比率（分子）の構造'!K$50</f>
        <v>6036</v>
      </c>
      <c r="K58" s="175"/>
      <c r="L58" s="175"/>
      <c r="M58" s="175">
        <f>'将来負担比率（分子）の構造'!L$50</f>
        <v>6403</v>
      </c>
      <c r="N58" s="175"/>
      <c r="O58" s="175"/>
      <c r="P58" s="175">
        <f>'将来負担比率（分子）の構造'!M$50</f>
        <v>5750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728</v>
      </c>
      <c r="C62" s="175"/>
      <c r="D62" s="175"/>
      <c r="E62" s="175">
        <f>'将来負担比率（分子）の構造'!J$45</f>
        <v>704</v>
      </c>
      <c r="F62" s="175"/>
      <c r="G62" s="175"/>
      <c r="H62" s="175">
        <f>'将来負担比率（分子）の構造'!K$45</f>
        <v>663</v>
      </c>
      <c r="I62" s="175"/>
      <c r="J62" s="175"/>
      <c r="K62" s="175">
        <f>'将来負担比率（分子）の構造'!L$45</f>
        <v>653</v>
      </c>
      <c r="L62" s="175"/>
      <c r="M62" s="175"/>
      <c r="N62" s="175">
        <f>'将来負担比率（分子）の構造'!M$45</f>
        <v>645</v>
      </c>
      <c r="O62" s="175"/>
      <c r="P62" s="175"/>
    </row>
    <row r="63" spans="1:16" x14ac:dyDescent="0.2">
      <c r="A63" s="175" t="s">
        <v>34</v>
      </c>
      <c r="B63" s="175">
        <f>'将来負担比率（分子）の構造'!I$44</f>
        <v>4</v>
      </c>
      <c r="C63" s="175"/>
      <c r="D63" s="175"/>
      <c r="E63" s="175">
        <f>'将来負担比率（分子）の構造'!J$44</f>
        <v>3</v>
      </c>
      <c r="F63" s="175"/>
      <c r="G63" s="175"/>
      <c r="H63" s="175">
        <f>'将来負担比率（分子）の構造'!K$44</f>
        <v>2</v>
      </c>
      <c r="I63" s="175"/>
      <c r="J63" s="175"/>
      <c r="K63" s="175">
        <f>'将来負担比率（分子）の構造'!L$44</f>
        <v>1</v>
      </c>
      <c r="L63" s="175"/>
      <c r="M63" s="175"/>
      <c r="N63" s="175">
        <f>'将来負担比率（分子）の構造'!M$44</f>
        <v>1</v>
      </c>
      <c r="O63" s="175"/>
      <c r="P63" s="175"/>
    </row>
    <row r="64" spans="1:16" x14ac:dyDescent="0.2">
      <c r="A64" s="175" t="s">
        <v>33</v>
      </c>
      <c r="B64" s="175">
        <f>'将来負担比率（分子）の構造'!I$43</f>
        <v>1010</v>
      </c>
      <c r="C64" s="175"/>
      <c r="D64" s="175"/>
      <c r="E64" s="175">
        <f>'将来負担比率（分子）の構造'!J$43</f>
        <v>927</v>
      </c>
      <c r="F64" s="175"/>
      <c r="G64" s="175"/>
      <c r="H64" s="175">
        <f>'将来負担比率（分子）の構造'!K$43</f>
        <v>952</v>
      </c>
      <c r="I64" s="175"/>
      <c r="J64" s="175"/>
      <c r="K64" s="175">
        <f>'将来負担比率（分子）の構造'!L$43</f>
        <v>1194</v>
      </c>
      <c r="L64" s="175"/>
      <c r="M64" s="175"/>
      <c r="N64" s="175">
        <f>'将来負担比率（分子）の構造'!M$43</f>
        <v>1591</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3856</v>
      </c>
      <c r="C66" s="175"/>
      <c r="D66" s="175"/>
      <c r="E66" s="175">
        <f>'将来負担比率（分子）の構造'!J$41</f>
        <v>3992</v>
      </c>
      <c r="F66" s="175"/>
      <c r="G66" s="175"/>
      <c r="H66" s="175">
        <f>'将来負担比率（分子）の構造'!K$41</f>
        <v>3902</v>
      </c>
      <c r="I66" s="175"/>
      <c r="J66" s="175"/>
      <c r="K66" s="175">
        <f>'将来負担比率（分子）の構造'!L$41</f>
        <v>3815</v>
      </c>
      <c r="L66" s="175"/>
      <c r="M66" s="175"/>
      <c r="N66" s="175">
        <f>'将来負担比率（分子）の構造'!M$41</f>
        <v>4055</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497</v>
      </c>
      <c r="C72" s="179">
        <f>基金残高に係る経年分析!G55</f>
        <v>499</v>
      </c>
      <c r="D72" s="179">
        <f>基金残高に係る経年分析!H55</f>
        <v>499</v>
      </c>
    </row>
    <row r="73" spans="1:16" x14ac:dyDescent="0.2">
      <c r="A73" s="178" t="s">
        <v>74</v>
      </c>
      <c r="B73" s="179">
        <f>基金残高に係る経年分析!F56</f>
        <v>1983</v>
      </c>
      <c r="C73" s="179">
        <f>基金残高に係る経年分析!G56</f>
        <v>2185</v>
      </c>
      <c r="D73" s="179">
        <f>基金残高に係る経年分析!H56</f>
        <v>2197</v>
      </c>
    </row>
    <row r="74" spans="1:16" x14ac:dyDescent="0.2">
      <c r="A74" s="178" t="s">
        <v>75</v>
      </c>
      <c r="B74" s="179">
        <f>基金残高に係る経年分析!F57</f>
        <v>3230</v>
      </c>
      <c r="C74" s="179">
        <f>基金残高に係る経年分析!G57</f>
        <v>3362</v>
      </c>
      <c r="D74" s="179">
        <f>基金残高に係る経年分析!H57</f>
        <v>3119</v>
      </c>
    </row>
  </sheetData>
  <sheetProtection algorithmName="SHA-512" hashValue="RsCkwTXaaG/ymdPQRQFId31K8e6iCTMt/PKvGnf+9K8AxC2jSUmURLTRHdgilgxc8+4hfs/qCwcVgJ8GC245QA==" saltValue="bJwy95Uxn3KEqxQN/b+G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2025-03-13T00:10:26Z</cp:lastPrinted>
  <dcterms:created xsi:type="dcterms:W3CDTF">2025-02-19T00:04:14Z</dcterms:created>
  <dcterms:modified xsi:type="dcterms:W3CDTF">2025-03-13T00:23:20Z</dcterms:modified>
  <cp:category/>
</cp:coreProperties>
</file>